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3" activeTab="3"/>
  </bookViews>
  <sheets>
    <sheet name="доходы" sheetId="1" state="hidden" r:id="rId1"/>
    <sheet name="расходы" sheetId="2" state="hidden" r:id="rId2"/>
    <sheet name="вед декабрь" sheetId="3" state="hidden" r:id="rId3"/>
    <sheet name=" вед декабрь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C110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  <comment ref="C322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11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<sst xmlns="http://schemas.openxmlformats.org/spreadsheetml/2006/main" count="2067" uniqueCount="360">
  <si>
    <t>Приложение 1 к решению муниципального совета МО Автово от        2012 года № ___</t>
  </si>
  <si>
    <t>"О внесении изменений в решение муниципального совета МО Автово от 8 декабря 2011 года № 41</t>
  </si>
  <si>
    <t>"О  бюджете муниципального образования муниципальный округ Автово на 2012 год"</t>
  </si>
  <si>
    <t>Глава МО Автово ____________________________ Г. Б. Трусканов</t>
  </si>
  <si>
    <t xml:space="preserve">Доходы  бюджета муниципального образования </t>
  </si>
  <si>
    <t>муниципальный округ Автово на 2012 год</t>
  </si>
  <si>
    <t xml:space="preserve">                  Код</t>
  </si>
  <si>
    <t>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</si>
  <si>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</si>
  <si>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</si>
  <si>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</si>
  <si>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000 1 05 00000 00 0000 000</t>
  </si>
  <si>
    <t>Налоги на совокупный доход</t>
  </si>
  <si>
    <t>000 1 05 01000 01 0000 110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</si>
  <si>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</si>
  <si>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</si>
  <si>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</si>
  <si>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</si>
  <si>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</si>
  <si>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</si>
  <si>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</si>
  <si>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</si>
  <si>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</si>
  <si>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000 1 05 01020 01 0000 110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</si>
  <si>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</si>
  <si>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</si>
  <si>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</si>
  <si>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</si>
  <si>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</si>
  <si>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</si>
  <si>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</si>
  <si>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</si>
  <si>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 xml:space="preserve">Единый налог на вмененный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</si>
  <si>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</si>
  <si>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</si>
  <si>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</si>
  <si>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</si>
  <si>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</si>
  <si>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</si>
  <si>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</si>
  <si>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</si>
  <si>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</si>
  <si>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</si>
  <si>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</si>
  <si>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000 1 09 00000 00 0000 000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</si>
  <si>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</si>
  <si>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</si>
  <si>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</si>
  <si>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</si>
  <si>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</si>
  <si>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</si>
  <si>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</si>
  <si>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</si>
  <si>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</si>
  <si>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</si>
  <si>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</si>
  <si>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</si>
  <si>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</si>
  <si>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</si>
  <si>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</si>
  <si>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</si>
  <si>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</si>
  <si>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</si>
  <si>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</si>
  <si>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</si>
  <si>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</si>
  <si>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</si>
  <si>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</si>
  <si>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</si>
  <si>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>деятельности, предусмотренные статьей 44 Закона Санкт-Петербурга "Об административных правонарушениях в Санкт-Петербурге"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</si>
  <si>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</si>
  <si>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</si>
  <si>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</si>
  <si>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928 1 17 05030 03 0200 180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</si>
  <si>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</si>
  <si>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</si>
  <si>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</si>
  <si>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</si>
  <si>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</si>
  <si>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</si>
  <si>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</si>
  <si>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</si>
  <si>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</si>
  <si>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</si>
  <si>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</si>
  <si>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</si>
  <si>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</si>
  <si>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</si>
  <si>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</si>
  <si>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</si>
  <si>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</si>
  <si>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</si>
  <si>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</si>
  <si>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</si>
  <si>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</si>
  <si>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</si>
  <si>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внутригородских муниципальных образований городов федерального значения 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</si>
  <si>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</si>
  <si>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</si>
  <si>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</si>
  <si>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</si>
  <si>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928 2 18 03010 03 0000 180</t>
  </si>
  <si>
    <t xml:space="preserve">Доходы бюджетов внутригородских муниципальных образований городов </t>
  </si>
  <si>
    <t xml:space="preserve">федерального значения Москвы и Санкт-Петербурга от возврата бюджетными </t>
  </si>
  <si>
    <t>учреждениями остатков субсидий прошлых лет</t>
  </si>
  <si>
    <t>928 2 19 03000 03 0000 151</t>
  </si>
  <si>
    <t xml:space="preserve">Возврат остатков субсидий, субвенций и иных межбюджетных трансфертов, имеющих  </t>
  </si>
  <si>
    <t xml:space="preserve">целевое назначение, прошлых лет из бюджетов внутригородских муниципальных </t>
  </si>
  <si>
    <t>образований городов  федерального значения Москвы и Санкт-Петербурга</t>
  </si>
  <si>
    <t>ИТОГО</t>
  </si>
  <si>
    <t xml:space="preserve">                          Изменение доходов</t>
  </si>
  <si>
    <t>.+4178.9</t>
  </si>
  <si>
    <t>.+61.2</t>
  </si>
  <si>
    <t>.+232.5</t>
  </si>
  <si>
    <t>Приложение 2 к решению муниципального совета МО Автово от          2012 года № ___</t>
  </si>
  <si>
    <t>"О бюджете муниципального образования муниципальный округ Автово на 2012 год"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</si>
  <si>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</si>
  <si>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</si>
  <si>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2012 год</t>
  </si>
  <si>
    <t>Главный распорядитель средств бюджета МО МО Автово -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</si>
  <si>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</si>
  <si>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</si>
  <si>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</si>
  <si>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</si>
  <si>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</si>
  <si>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</si>
  <si>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</si>
  <si>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</si>
  <si>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</si>
  <si>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</si>
  <si>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</si>
  <si>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</si>
  <si>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</si>
  <si>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</si>
  <si>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</si>
  <si>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</si>
  <si>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</si>
  <si>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</si>
  <si>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</si>
  <si>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</si>
  <si>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</si>
  <si>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</si>
  <si>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</si>
  <si>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</si>
  <si>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</si>
  <si>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</si>
  <si>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</si>
  <si>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</si>
  <si>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</si>
  <si>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</si>
  <si>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</si>
  <si>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</si>
  <si>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</si>
  <si>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</si>
  <si>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</si>
  <si>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</si>
  <si>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</si>
  <si>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</si>
  <si>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</si>
  <si>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</si>
  <si>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</si>
  <si>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</si>
  <si>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</si>
  <si>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</si>
  <si>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</si>
  <si>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</si>
  <si>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</si>
  <si>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</si>
  <si>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</si>
  <si>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</si>
  <si>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</si>
  <si>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</si>
  <si>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</si>
  <si>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</si>
  <si>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</si>
  <si>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</si>
  <si>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</si>
  <si>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</si>
  <si>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</si>
  <si>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</si>
  <si>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</si>
  <si>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</si>
  <si>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</si>
  <si>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</si>
  <si>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</si>
  <si>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</si>
  <si>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</si>
  <si>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</si>
  <si>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</si>
  <si>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</si>
  <si>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</si>
  <si>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</si>
  <si>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</si>
  <si>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</si>
  <si>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</si>
  <si>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</si>
  <si>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</si>
  <si>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</si>
  <si>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</si>
  <si>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</si>
  <si>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</si>
  <si>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</si>
  <si>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</si>
  <si>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</si>
  <si>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</si>
  <si>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</si>
  <si>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</si>
  <si>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</si>
  <si>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</si>
  <si>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</si>
  <si>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</si>
  <si>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</si>
  <si>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</si>
  <si>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</si>
  <si>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</si>
  <si>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</si>
  <si>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</si>
  <si>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</si>
  <si>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</si>
  <si>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</si>
  <si>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</si>
  <si>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</si>
  <si>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</si>
  <si>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детей и подростков, проживающих на территории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</si>
  <si>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</si>
  <si>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</si>
  <si>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</si>
  <si>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</si>
  <si>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</si>
  <si>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</si>
  <si>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</si>
  <si>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</si>
  <si>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</si>
  <si>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</si>
  <si>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</si>
  <si>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</si>
  <si>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</si>
  <si>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</si>
  <si>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</si>
  <si>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</si>
  <si>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</si>
  <si>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</si>
  <si>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</si>
  <si>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</si>
  <si>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</si>
  <si>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</si>
  <si>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</si>
  <si>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</si>
  <si>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</si>
  <si>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</si>
  <si>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</si>
  <si>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</si>
  <si>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</si>
  <si>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</si>
  <si>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</si>
  <si>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</si>
  <si>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</si>
  <si>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</si>
  <si>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</si>
  <si>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</si>
  <si>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</si>
  <si>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</si>
  <si>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</si>
  <si>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</si>
  <si>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</si>
  <si>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</si>
  <si>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</si>
  <si>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</si>
  <si>
    <t xml:space="preserve">Приложение к постановлению местной администрации МО МО Автово от        2012 года №  </t>
  </si>
  <si>
    <t>"О внесении изменений в сводную бюджетную роспись МО МО Автово на 2012 год"</t>
  </si>
  <si>
    <t>Глава местной администрации МО МО Автово _____________________ С.А. Русинович</t>
  </si>
  <si>
    <t xml:space="preserve">                                              СВОДНАЯ БЮДЖЕТНАЯ РОСПИСЬ МО МО АВТОВО НА 2012 ГОД</t>
  </si>
  <si>
    <t>КОСГУ*</t>
  </si>
  <si>
    <t xml:space="preserve">План  </t>
  </si>
  <si>
    <t>План на пер-</t>
  </si>
  <si>
    <t>План на вто-</t>
  </si>
  <si>
    <t>План на тре-</t>
  </si>
  <si>
    <t>План на четвер-</t>
  </si>
  <si>
    <t>на год</t>
  </si>
  <si>
    <t xml:space="preserve">вый квартал </t>
  </si>
  <si>
    <t>рой квартал</t>
  </si>
  <si>
    <t>тий квартал</t>
  </si>
  <si>
    <t>тый квартал</t>
  </si>
  <si>
    <t xml:space="preserve">                                                                    в    т  ы  с  я  ч  а  х    р  у  б  л  е  й 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</si>
  <si>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</si>
  <si>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</si>
  <si>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</si>
  <si>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</si>
  <si>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местного самоуправления</t>
  </si>
  <si>
    <t>Прочие выплаты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</si>
  <si>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</si>
  <si>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</si>
  <si>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</si>
  <si>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</si>
  <si>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Прочие работы, услуги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</si>
  <si>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</si>
  <si>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</si>
  <si>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</si>
  <si>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</si>
  <si>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Глава местной администрации</t>
  </si>
  <si>
    <t xml:space="preserve">Транспортные услуги </t>
  </si>
  <si>
    <t>Прочие расходы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</si>
  <si>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</si>
  <si>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</si>
  <si>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</si>
  <si>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Целевая программа по участию в реализации мер по профилактике дорожно-транспортного травматизма</t>
  </si>
  <si>
    <t>на территории муниципального образования</t>
  </si>
  <si>
    <t>Целеевая прграмма по участию в деятельности по профилактике правонарушений в Санкт-Петербурге</t>
  </si>
  <si>
    <t>Целеевая прграмма по участию в деятельности по профилактике наркомании в Санкт-Петербурге</t>
  </si>
  <si>
    <t>Целевая прогамма по участию в профилактике терроризма и экстремизма, а также минимизация и (или) ликвидация</t>
  </si>
  <si>
    <t>последствий проявления терроризма и экстремизма на территории муниципального образования,</t>
  </si>
  <si>
    <t>Текущий ремонт придомовых территорий и дворовых территорий, включая проезды и въезды, пешеходные дорожки</t>
  </si>
  <si>
    <t>Работы, услуги по содержанию имущества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</si>
  <si>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</si>
  <si>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</t>
  </si>
  <si>
    <t xml:space="preserve">Благоустройство территории муниципального образования, связанное с обеспечением санитарного благополучия населения </t>
  </si>
  <si>
    <t>600 02 00</t>
  </si>
  <si>
    <t xml:space="preserve">600 03 01  </t>
  </si>
  <si>
    <t>Озеленение придомовых территорий и территорий дворов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</si>
  <si>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</si>
  <si>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</si>
  <si>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600 03 04  </t>
  </si>
  <si>
    <t>Создание зон отдыха, в том числе обустройство, содержание и уборка детских площадок</t>
  </si>
  <si>
    <t xml:space="preserve">600 04 01  </t>
  </si>
  <si>
    <t>Увеличение стоимости материальных запасов</t>
  </si>
  <si>
    <t xml:space="preserve">Содержание и обеспечение деятельности муниципального казенного учреждения, осуществляющего руководство  </t>
  </si>
  <si>
    <t>и упрвление в сфере жилищно-коммунального хозяйства</t>
  </si>
  <si>
    <t>Молодежная политика и оздоровление детей</t>
  </si>
  <si>
    <t>Временное трудоустойстве несовершеннолетнихв возрасте от 14 до 18 лет в свободное от учебы время</t>
  </si>
  <si>
    <t xml:space="preserve">Расходы на выплаты персоналу казенных учреждений </t>
  </si>
  <si>
    <t>КУЛЬТУРА</t>
  </si>
  <si>
    <t>Социальное обеспечение населеня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</si>
  <si>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</si>
  <si>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</si>
  <si>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Вознаграждение причитающееся приемному родителю</t>
  </si>
  <si>
    <t xml:space="preserve">Организация информирования, консультирования и содействия жителям по вопросам создания товариществ  </t>
  </si>
  <si>
    <t>собственников жилья, формирования земельных участков, на которых расположены многоквартирные дома</t>
  </si>
  <si>
    <t>Создание условий для развития на территории муниципального образования массовой физической культуры и спорта</t>
  </si>
  <si>
    <t>Арендная плата за пользование имуществом</t>
  </si>
  <si>
    <t>Уплата налогов, сборов и иных платежей</t>
  </si>
  <si>
    <t>Опубликование муниципальных правовых авктов, иной информации</t>
  </si>
  <si>
    <t xml:space="preserve">                                                                                 ИТОГО</t>
  </si>
  <si>
    <t xml:space="preserve">                                                            Изменение сводной бюджетной</t>
  </si>
  <si>
    <t xml:space="preserve">      росписи</t>
  </si>
  <si>
    <t>.+30</t>
  </si>
  <si>
    <t>.+5.5</t>
  </si>
  <si>
    <t>.+3.5</t>
  </si>
  <si>
    <t>.+2</t>
  </si>
  <si>
    <t>.+24.5</t>
  </si>
  <si>
    <t>.+23</t>
  </si>
  <si>
    <t>.+7</t>
  </si>
  <si>
    <t>.+220</t>
  </si>
  <si>
    <t>.+100</t>
  </si>
  <si>
    <t>.+200</t>
  </si>
  <si>
    <t>.+120</t>
  </si>
  <si>
    <t>.+81.9</t>
  </si>
  <si>
    <t>.+38.1</t>
  </si>
  <si>
    <t>.+17</t>
  </si>
  <si>
    <t>.+267</t>
  </si>
  <si>
    <t xml:space="preserve">Приложение к постановлению местной администрации МО МО Автово от 20 декабря 2012 года № 65-п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</si>
</sst>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  <numFmt numFmtId="170" formatCode="GENERAL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1" xfId="0" applyFont="1" applyBorder="1" applyAlignment="1">
      <alignment/>
    </xf>
    <xf numFmtId="167" fontId="1" fillId="0" borderId="6" xfId="15" applyNumberFormat="1" applyFont="1" applyFill="1" applyBorder="1" applyAlignment="1" applyProtection="1">
      <alignment horizontal="center"/>
      <protection/>
    </xf>
    <xf numFmtId="164" fontId="1" fillId="0" borderId="6" xfId="0" applyFont="1" applyBorder="1" applyAlignment="1">
      <alignment/>
    </xf>
    <xf numFmtId="166" fontId="1" fillId="0" borderId="7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6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3" xfId="0" applyFont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8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2" xfId="0" applyFont="1" applyFill="1" applyBorder="1" applyAlignment="1">
      <alignment/>
    </xf>
    <xf numFmtId="168" fontId="1" fillId="0" borderId="3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3" xfId="0" applyFont="1" applyFill="1" applyBorder="1" applyAlignment="1">
      <alignment/>
    </xf>
    <xf numFmtId="166" fontId="1" fillId="0" borderId="1" xfId="15" applyFont="1" applyFill="1" applyBorder="1" applyAlignment="1" applyProtection="1">
      <alignment horizontal="center"/>
      <protection/>
    </xf>
    <xf numFmtId="166" fontId="1" fillId="0" borderId="8" xfId="15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" xfId="0" applyFont="1" applyBorder="1" applyAlignment="1">
      <alignment/>
    </xf>
    <xf numFmtId="167" fontId="4" fillId="0" borderId="6" xfId="15" applyNumberFormat="1" applyFont="1" applyFill="1" applyBorder="1" applyAlignment="1" applyProtection="1">
      <alignment horizontal="center"/>
      <protection/>
    </xf>
    <xf numFmtId="164" fontId="4" fillId="0" borderId="6" xfId="0" applyFont="1" applyBorder="1" applyAlignment="1">
      <alignment/>
    </xf>
    <xf numFmtId="166" fontId="4" fillId="0" borderId="7" xfId="15" applyFont="1" applyFill="1" applyBorder="1" applyAlignment="1" applyProtection="1">
      <alignment horizontal="center"/>
      <protection/>
    </xf>
    <xf numFmtId="164" fontId="4" fillId="0" borderId="2" xfId="0" applyFont="1" applyBorder="1" applyAlignment="1">
      <alignment horizontal="center"/>
    </xf>
    <xf numFmtId="164" fontId="4" fillId="0" borderId="6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4" fillId="0" borderId="9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12" xfId="0" applyFont="1" applyFill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10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3" xfId="0" applyFont="1" applyFill="1" applyBorder="1" applyAlignment="1">
      <alignment/>
    </xf>
    <xf numFmtId="164" fontId="4" fillId="0" borderId="13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9" xfId="0" applyFont="1" applyBorder="1" applyAlignment="1">
      <alignment/>
    </xf>
    <xf numFmtId="169" fontId="4" fillId="0" borderId="1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9" xfId="0" applyFont="1" applyBorder="1" applyAlignment="1">
      <alignment horizontal="center"/>
    </xf>
    <xf numFmtId="166" fontId="4" fillId="0" borderId="1" xfId="15" applyFont="1" applyFill="1" applyBorder="1" applyAlignment="1" applyProtection="1">
      <alignment horizontal="center"/>
      <protection/>
    </xf>
    <xf numFmtId="166" fontId="4" fillId="0" borderId="9" xfId="15" applyFont="1" applyFill="1" applyBorder="1" applyAlignment="1" applyProtection="1">
      <alignment horizontal="center"/>
      <protection/>
    </xf>
    <xf numFmtId="164" fontId="4" fillId="0" borderId="10" xfId="0" applyFont="1" applyFill="1" applyBorder="1" applyAlignment="1">
      <alignment/>
    </xf>
    <xf numFmtId="169" fontId="4" fillId="0" borderId="1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/>
    </xf>
    <xf numFmtId="164" fontId="10" fillId="0" borderId="1" xfId="0" applyFont="1" applyBorder="1" applyAlignment="1">
      <alignment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/>
    </xf>
    <xf numFmtId="164" fontId="1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1" xfId="0" applyFont="1" applyBorder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7"/>
  <sheetViews>
    <sheetView workbookViewId="0" topLeftCell="A70">
      <selection activeCell="C20" sqref="C20"/>
    </sheetView>
  </sheetViews>
  <sheetFormatPr defaultColWidth="9.140625" defaultRowHeight="12.75"/>
  <cols>
    <col min="1" max="1" width="27.140625" style="0" customWidth="1"/>
    <col min="2" max="2" width="73.00390625" style="0" customWidth="1"/>
    <col min="3" max="3" width="24.710937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 t="s">
        <v>0</v>
      </c>
      <c r="B3" s="1"/>
      <c r="C3" s="1"/>
    </row>
    <row r="4" spans="1:3" ht="12.75">
      <c r="A4" s="1" t="s">
        <v>1</v>
      </c>
      <c r="B4" s="1"/>
      <c r="C4" s="1"/>
    </row>
    <row r="5" spans="1:3" ht="12.75">
      <c r="A5" s="1" t="s">
        <v>2</v>
      </c>
      <c r="B5" s="1"/>
      <c r="C5" s="1"/>
    </row>
    <row r="6" spans="1:3" ht="12.75">
      <c r="A6" s="1"/>
      <c r="B6" s="2"/>
      <c r="C6" s="1"/>
    </row>
    <row r="7" spans="1:3" ht="12.75">
      <c r="A7" s="1" t="s">
        <v>3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3" t="s">
        <v>4</v>
      </c>
      <c r="C10" s="1"/>
    </row>
    <row r="11" spans="1:3" ht="12.75">
      <c r="A11" s="1"/>
      <c r="B11" s="3" t="s">
        <v>5</v>
      </c>
      <c r="C11" s="1"/>
    </row>
    <row r="12" spans="1:3" ht="12.75">
      <c r="A12" s="1"/>
      <c r="B12" s="1"/>
      <c r="C12" s="1"/>
    </row>
    <row r="13" spans="1:3" ht="12.75">
      <c r="A13" s="4" t="s">
        <v>6</v>
      </c>
      <c r="B13" s="5" t="s">
        <v>7</v>
      </c>
      <c r="C13" s="6" t="s">
        <v>8</v>
      </c>
    </row>
    <row r="14" spans="1:3" ht="12.75">
      <c r="A14" s="4" t="s">
        <v>9</v>
      </c>
      <c r="B14" s="5" t="s">
        <v>10</v>
      </c>
      <c r="C14" s="4">
        <v>66955.1</v>
      </c>
    </row>
    <row r="15" spans="1:3" ht="12.75">
      <c r="A15" s="4" t="s">
        <v>11</v>
      </c>
      <c r="B15" s="5" t="s">
        <v>12</v>
      </c>
      <c r="C15" s="4">
        <v>53227.6</v>
      </c>
    </row>
    <row r="16" spans="1:3" ht="12.75">
      <c r="A16" s="4" t="s">
        <v>13</v>
      </c>
      <c r="B16" s="5" t="s">
        <v>14</v>
      </c>
      <c r="C16" s="4"/>
    </row>
    <row r="17" spans="1:3" ht="12.75">
      <c r="A17" s="4"/>
      <c r="B17" s="5" t="s">
        <v>15</v>
      </c>
      <c r="C17" s="4">
        <v>37995.1</v>
      </c>
    </row>
    <row r="18" spans="1:3" ht="12.75">
      <c r="A18" s="4" t="s">
        <v>16</v>
      </c>
      <c r="B18" s="5" t="s">
        <v>17</v>
      </c>
      <c r="C18" s="4"/>
    </row>
    <row r="19" spans="1:3" ht="12.75">
      <c r="A19" s="4"/>
      <c r="B19" s="5" t="s">
        <v>18</v>
      </c>
      <c r="C19" s="4"/>
    </row>
    <row r="20" spans="1:3" ht="12.75">
      <c r="A20" s="4"/>
      <c r="B20" s="5" t="s">
        <v>19</v>
      </c>
      <c r="C20" s="4">
        <v>27478.9</v>
      </c>
    </row>
    <row r="21" spans="1:3" ht="12.75">
      <c r="A21" s="4" t="s">
        <v>20</v>
      </c>
      <c r="B21" s="5" t="s">
        <v>17</v>
      </c>
      <c r="C21" s="4"/>
    </row>
    <row r="22" spans="1:3" ht="12.75">
      <c r="A22" s="4"/>
      <c r="B22" s="5" t="s">
        <v>18</v>
      </c>
      <c r="C22" s="4"/>
    </row>
    <row r="23" spans="1:3" ht="12.75">
      <c r="A23" s="4"/>
      <c r="B23" s="5" t="s">
        <v>19</v>
      </c>
      <c r="C23" s="4">
        <v>27478.9</v>
      </c>
    </row>
    <row r="24" spans="1:3" ht="12.75">
      <c r="A24" s="4" t="s">
        <v>21</v>
      </c>
      <c r="B24" s="5" t="s">
        <v>17</v>
      </c>
      <c r="C24" s="4"/>
    </row>
    <row r="25" spans="1:3" ht="12.75">
      <c r="A25" s="4"/>
      <c r="B25" s="5" t="s">
        <v>18</v>
      </c>
      <c r="C25" s="4"/>
    </row>
    <row r="26" spans="1:3" ht="12.75">
      <c r="A26" s="4"/>
      <c r="B26" s="5" t="s">
        <v>22</v>
      </c>
      <c r="C26" s="4"/>
    </row>
    <row r="27" spans="1:3" ht="12.75">
      <c r="A27" s="4" t="s">
        <v>23</v>
      </c>
      <c r="B27" s="5" t="s">
        <v>17</v>
      </c>
      <c r="C27" s="4">
        <v>9061.2</v>
      </c>
    </row>
    <row r="28" spans="1:3" ht="12.75">
      <c r="A28" s="4"/>
      <c r="B28" s="5" t="s">
        <v>18</v>
      </c>
      <c r="C28" s="4"/>
    </row>
    <row r="29" spans="1:3" ht="12.75">
      <c r="A29" s="4"/>
      <c r="B29" s="5" t="s">
        <v>24</v>
      </c>
      <c r="C29" s="4"/>
    </row>
    <row r="30" spans="1:3" ht="12.75">
      <c r="A30" s="4" t="s">
        <v>25</v>
      </c>
      <c r="B30" s="5" t="s">
        <v>17</v>
      </c>
      <c r="C30" s="4"/>
    </row>
    <row r="31" spans="1:3" ht="12.75">
      <c r="A31" s="4"/>
      <c r="B31" s="5" t="s">
        <v>18</v>
      </c>
      <c r="C31" s="4"/>
    </row>
    <row r="32" spans="1:3" ht="12.75">
      <c r="A32" s="4"/>
      <c r="B32" s="5" t="s">
        <v>24</v>
      </c>
      <c r="C32" s="4">
        <v>9061.2</v>
      </c>
    </row>
    <row r="33" spans="1:3" ht="12.75">
      <c r="A33" s="4" t="s">
        <v>26</v>
      </c>
      <c r="B33" s="5" t="s">
        <v>17</v>
      </c>
      <c r="C33" s="4"/>
    </row>
    <row r="34" spans="1:3" ht="12.75">
      <c r="A34" s="4"/>
      <c r="B34" s="5" t="s">
        <v>18</v>
      </c>
      <c r="C34" s="4"/>
    </row>
    <row r="35" spans="1:3" ht="12.75">
      <c r="A35" s="4"/>
      <c r="B35" s="5" t="s">
        <v>27</v>
      </c>
      <c r="C35" s="4"/>
    </row>
    <row r="36" spans="1:3" ht="12.75">
      <c r="A36" s="4"/>
      <c r="B36" s="5" t="s">
        <v>28</v>
      </c>
      <c r="C36" s="4"/>
    </row>
    <row r="37" spans="1:3" ht="12.75">
      <c r="A37" s="4" t="s">
        <v>29</v>
      </c>
      <c r="B37" s="5" t="s">
        <v>30</v>
      </c>
      <c r="C37" s="4">
        <v>3400</v>
      </c>
    </row>
    <row r="38" spans="1:3" ht="12.75">
      <c r="A38" s="4" t="s">
        <v>31</v>
      </c>
      <c r="B38" s="5" t="s">
        <v>32</v>
      </c>
      <c r="C38" s="4">
        <v>15232.5</v>
      </c>
    </row>
    <row r="39" spans="1:3" ht="12.75">
      <c r="A39" s="4"/>
      <c r="B39" s="5" t="s">
        <v>33</v>
      </c>
      <c r="C39" s="4"/>
    </row>
    <row r="40" spans="1:3" ht="12.75">
      <c r="A40" s="4" t="s">
        <v>34</v>
      </c>
      <c r="B40" s="5" t="s">
        <v>32</v>
      </c>
      <c r="C40" s="4">
        <v>15232.5</v>
      </c>
    </row>
    <row r="41" spans="1:3" ht="12.75">
      <c r="A41" s="4"/>
      <c r="B41" s="5" t="s">
        <v>33</v>
      </c>
      <c r="C41" s="4"/>
    </row>
    <row r="42" spans="1:3" ht="12.75">
      <c r="A42" s="4" t="s">
        <v>35</v>
      </c>
      <c r="B42" s="5" t="s">
        <v>32</v>
      </c>
      <c r="C42" s="4"/>
    </row>
    <row r="43" spans="1:3" ht="12.75">
      <c r="A43" s="4"/>
      <c r="B43" s="5" t="s">
        <v>36</v>
      </c>
      <c r="C43" s="4"/>
    </row>
    <row r="44" spans="1:3" ht="12.75">
      <c r="A44" s="4" t="s">
        <v>37</v>
      </c>
      <c r="B44" s="5" t="s">
        <v>38</v>
      </c>
      <c r="C44" s="4">
        <v>8132.5</v>
      </c>
    </row>
    <row r="45" spans="1:3" ht="12.75">
      <c r="A45" s="4" t="s">
        <v>39</v>
      </c>
      <c r="B45" s="5" t="s">
        <v>40</v>
      </c>
      <c r="C45" s="4"/>
    </row>
    <row r="46" spans="1:3" ht="12.75">
      <c r="A46" s="4"/>
      <c r="B46" s="5" t="s">
        <v>41</v>
      </c>
      <c r="C46" s="4"/>
    </row>
    <row r="47" spans="1:3" ht="12.75">
      <c r="A47" s="4"/>
      <c r="B47" s="5" t="s">
        <v>42</v>
      </c>
      <c r="C47" s="4"/>
    </row>
    <row r="48" spans="1:3" ht="12.75">
      <c r="A48" s="4"/>
      <c r="B48" s="5" t="s">
        <v>43</v>
      </c>
      <c r="C48" s="4">
        <v>8132.5</v>
      </c>
    </row>
    <row r="49" spans="1:3" ht="12.75">
      <c r="A49" s="4" t="s">
        <v>44</v>
      </c>
      <c r="B49" s="5" t="s">
        <v>45</v>
      </c>
      <c r="C49" s="4"/>
    </row>
    <row r="50" spans="1:3" ht="12.75">
      <c r="A50" s="4"/>
      <c r="B50" s="5" t="s">
        <v>46</v>
      </c>
      <c r="C50" s="4"/>
    </row>
    <row r="51" spans="1:3" ht="12.75">
      <c r="A51" s="4" t="s">
        <v>47</v>
      </c>
      <c r="B51" s="5" t="s">
        <v>48</v>
      </c>
      <c r="C51" s="4"/>
    </row>
    <row r="52" spans="1:3" ht="12.75">
      <c r="A52" s="4" t="s">
        <v>49</v>
      </c>
      <c r="B52" s="5" t="s">
        <v>50</v>
      </c>
      <c r="C52" s="4">
        <v>1150</v>
      </c>
    </row>
    <row r="53" spans="1:3" ht="12.75">
      <c r="A53" s="4"/>
      <c r="B53" s="5" t="s">
        <v>51</v>
      </c>
      <c r="C53" s="4"/>
    </row>
    <row r="54" spans="1:3" ht="12.75">
      <c r="A54" s="4"/>
      <c r="B54" s="5" t="s">
        <v>52</v>
      </c>
      <c r="C54" s="4"/>
    </row>
    <row r="55" spans="1:3" ht="12.75">
      <c r="A55" s="4"/>
      <c r="B55" s="5" t="s">
        <v>53</v>
      </c>
      <c r="C55" s="4"/>
    </row>
    <row r="56" spans="1:3" ht="12.75">
      <c r="A56" s="4" t="s">
        <v>54</v>
      </c>
      <c r="B56" s="5" t="s">
        <v>55</v>
      </c>
      <c r="C56" s="4">
        <v>2500</v>
      </c>
    </row>
    <row r="57" spans="1:3" ht="12.75">
      <c r="A57" s="4" t="s">
        <v>56</v>
      </c>
      <c r="B57" s="5" t="s">
        <v>57</v>
      </c>
      <c r="C57" s="7"/>
    </row>
    <row r="58" spans="1:3" ht="12.75">
      <c r="A58" s="4"/>
      <c r="B58" s="5" t="s">
        <v>58</v>
      </c>
      <c r="C58" s="4"/>
    </row>
    <row r="59" spans="1:3" ht="12.75">
      <c r="A59" s="4"/>
      <c r="B59" s="5" t="s">
        <v>59</v>
      </c>
      <c r="C59" s="4"/>
    </row>
    <row r="60" spans="1:3" ht="12.75">
      <c r="A60" s="4"/>
      <c r="B60" s="5" t="s">
        <v>60</v>
      </c>
      <c r="C60" s="4">
        <v>350</v>
      </c>
    </row>
    <row r="61" spans="1:3" ht="12.75">
      <c r="A61" s="4" t="s">
        <v>61</v>
      </c>
      <c r="B61" s="5" t="s">
        <v>62</v>
      </c>
      <c r="C61" s="4">
        <v>1600</v>
      </c>
    </row>
    <row r="62" spans="1:3" ht="12.75">
      <c r="A62" s="4"/>
      <c r="B62" s="5" t="s">
        <v>63</v>
      </c>
      <c r="C62" s="4"/>
    </row>
    <row r="63" spans="1:3" ht="12.75">
      <c r="A63" s="4"/>
      <c r="B63" s="5" t="s">
        <v>64</v>
      </c>
      <c r="C63" s="4"/>
    </row>
    <row r="64" spans="1:3" ht="12.75">
      <c r="A64" s="4" t="s">
        <v>65</v>
      </c>
      <c r="B64" s="5" t="s">
        <v>62</v>
      </c>
      <c r="C64" s="4">
        <v>105</v>
      </c>
    </row>
    <row r="65" spans="1:3" ht="12.75">
      <c r="A65" s="4"/>
      <c r="B65" s="5" t="s">
        <v>63</v>
      </c>
      <c r="C65" s="4"/>
    </row>
    <row r="66" spans="1:3" ht="12.75">
      <c r="A66" s="4"/>
      <c r="B66" s="5" t="s">
        <v>64</v>
      </c>
      <c r="C66" s="4"/>
    </row>
    <row r="67" spans="1:3" ht="12.75">
      <c r="A67" s="4" t="s">
        <v>66</v>
      </c>
      <c r="B67" s="5" t="s">
        <v>62</v>
      </c>
      <c r="C67" s="4">
        <v>350</v>
      </c>
    </row>
    <row r="68" spans="1:3" ht="12.75">
      <c r="A68" s="4"/>
      <c r="B68" s="5" t="s">
        <v>63</v>
      </c>
      <c r="C68" s="4"/>
    </row>
    <row r="69" spans="1:3" ht="12.75">
      <c r="A69" s="4"/>
      <c r="B69" s="5" t="s">
        <v>64</v>
      </c>
      <c r="C69" s="4"/>
    </row>
    <row r="70" spans="1:3" ht="12.75">
      <c r="A70" s="4" t="s">
        <v>67</v>
      </c>
      <c r="B70" s="5" t="s">
        <v>68</v>
      </c>
      <c r="C70" s="4">
        <v>95</v>
      </c>
    </row>
    <row r="71" spans="1:3" ht="12.75">
      <c r="A71" s="4"/>
      <c r="B71" s="8" t="s">
        <v>69</v>
      </c>
      <c r="C71" s="4"/>
    </row>
    <row r="72" spans="1:3" ht="12.75">
      <c r="A72" s="4" t="s">
        <v>70</v>
      </c>
      <c r="B72" s="5" t="s">
        <v>71</v>
      </c>
      <c r="C72" s="4"/>
    </row>
    <row r="73" spans="1:3" ht="12.75">
      <c r="A73" s="4"/>
      <c r="B73" s="5" t="s">
        <v>72</v>
      </c>
      <c r="C73" s="4"/>
    </row>
    <row r="74" spans="1:3" ht="12.75">
      <c r="A74" s="4" t="s">
        <v>73</v>
      </c>
      <c r="B74" s="5" t="s">
        <v>74</v>
      </c>
      <c r="C74" s="4"/>
    </row>
    <row r="75" spans="1:3" ht="12.75">
      <c r="A75" s="4"/>
      <c r="B75" s="5" t="s">
        <v>75</v>
      </c>
      <c r="C75" s="4"/>
    </row>
    <row r="76" spans="1:3" ht="12.75">
      <c r="A76" s="4" t="s">
        <v>76</v>
      </c>
      <c r="B76" s="5" t="s">
        <v>77</v>
      </c>
      <c r="C76" s="4"/>
    </row>
    <row r="77" spans="1:3" ht="12.75">
      <c r="A77" s="4"/>
      <c r="B77" s="5" t="s">
        <v>78</v>
      </c>
      <c r="C77" s="4"/>
    </row>
    <row r="78" spans="1:3" ht="12.75">
      <c r="A78" s="4" t="s">
        <v>79</v>
      </c>
      <c r="B78" s="5" t="s">
        <v>80</v>
      </c>
      <c r="C78" s="4">
        <f>1882.1-326.3</f>
        <v>1555.8</v>
      </c>
    </row>
    <row r="79" spans="1:3" ht="12.75">
      <c r="A79" s="4"/>
      <c r="B79" s="5" t="s">
        <v>81</v>
      </c>
      <c r="C79" s="4"/>
    </row>
    <row r="80" spans="1:3" ht="12.75">
      <c r="A80" s="4"/>
      <c r="B80" s="5" t="s">
        <v>82</v>
      </c>
      <c r="C80" s="4"/>
    </row>
    <row r="81" spans="1:3" ht="12.75">
      <c r="A81" s="4" t="s">
        <v>83</v>
      </c>
      <c r="B81" s="5" t="s">
        <v>84</v>
      </c>
      <c r="C81" s="4">
        <v>40.2</v>
      </c>
    </row>
    <row r="82" spans="1:3" ht="12.75">
      <c r="A82" s="4"/>
      <c r="B82" s="5" t="s">
        <v>85</v>
      </c>
      <c r="C82" s="4"/>
    </row>
    <row r="83" spans="1:3" ht="12.75">
      <c r="A83" s="4"/>
      <c r="B83" s="5" t="s">
        <v>86</v>
      </c>
      <c r="C83" s="4"/>
    </row>
    <row r="84" spans="1:3" ht="12.75">
      <c r="A84" s="4"/>
      <c r="B84" s="5" t="s">
        <v>87</v>
      </c>
      <c r="C84" s="4"/>
    </row>
    <row r="85" spans="1:3" ht="12.75">
      <c r="A85" s="4"/>
      <c r="B85" s="5" t="s">
        <v>88</v>
      </c>
      <c r="C85" s="4"/>
    </row>
    <row r="86" spans="1:3" ht="12.75">
      <c r="A86" s="4" t="s">
        <v>89</v>
      </c>
      <c r="B86" s="5" t="s">
        <v>84</v>
      </c>
      <c r="C86" s="4">
        <v>5481.6</v>
      </c>
    </row>
    <row r="87" spans="1:3" ht="12.75">
      <c r="A87" s="4"/>
      <c r="B87" s="5" t="s">
        <v>90</v>
      </c>
      <c r="C87" s="4"/>
    </row>
    <row r="88" spans="1:3" ht="12.75">
      <c r="A88" s="4" t="s">
        <v>91</v>
      </c>
      <c r="B88" s="5" t="s">
        <v>84</v>
      </c>
      <c r="C88" s="4">
        <f>433.7+106.2+123.9</f>
        <v>663.8</v>
      </c>
    </row>
    <row r="89" spans="1:3" ht="12.75">
      <c r="A89" s="4"/>
      <c r="B89" s="5" t="s">
        <v>92</v>
      </c>
      <c r="C89" s="4"/>
    </row>
    <row r="90" spans="1:3" ht="12.75">
      <c r="A90" s="4" t="s">
        <v>93</v>
      </c>
      <c r="B90" s="5" t="s">
        <v>94</v>
      </c>
      <c r="C90" s="4"/>
    </row>
    <row r="91" spans="1:3" ht="12.75">
      <c r="A91" s="4"/>
      <c r="B91" s="5" t="s">
        <v>95</v>
      </c>
      <c r="C91" s="4"/>
    </row>
    <row r="92" spans="1:3" ht="12.75">
      <c r="A92" s="4"/>
      <c r="B92" s="5" t="s">
        <v>96</v>
      </c>
      <c r="C92" s="4"/>
    </row>
    <row r="93" spans="1:3" ht="12.75">
      <c r="A93" s="4"/>
      <c r="B93" s="5" t="s">
        <v>97</v>
      </c>
      <c r="C93" s="4"/>
    </row>
    <row r="94" spans="1:3" ht="12.75">
      <c r="A94" s="4"/>
      <c r="B94" s="5" t="s">
        <v>98</v>
      </c>
      <c r="C94" s="4"/>
    </row>
    <row r="95" spans="1:3" ht="12.75">
      <c r="A95" s="4"/>
      <c r="B95" s="5" t="s">
        <v>99</v>
      </c>
      <c r="C95" s="4"/>
    </row>
    <row r="96" spans="1:3" ht="12.75">
      <c r="A96" s="4"/>
      <c r="B96" s="5" t="s">
        <v>100</v>
      </c>
      <c r="C96" s="4"/>
    </row>
    <row r="97" spans="1:3" ht="12.75">
      <c r="A97" s="4" t="s">
        <v>101</v>
      </c>
      <c r="B97" s="5" t="s">
        <v>102</v>
      </c>
      <c r="C97" s="4"/>
    </row>
    <row r="98" spans="1:3" ht="12.75">
      <c r="A98" s="4"/>
      <c r="B98" s="5" t="s">
        <v>103</v>
      </c>
      <c r="C98" s="4"/>
    </row>
    <row r="99" spans="1:3" ht="12.75">
      <c r="A99" s="4"/>
      <c r="B99" s="5" t="s">
        <v>104</v>
      </c>
      <c r="C99" s="4"/>
    </row>
    <row r="100" spans="1:3" ht="12.75">
      <c r="A100" s="4" t="s">
        <v>105</v>
      </c>
      <c r="B100" s="5" t="s">
        <v>106</v>
      </c>
      <c r="C100" s="4"/>
    </row>
    <row r="101" spans="1:3" ht="12.75">
      <c r="A101" s="4"/>
      <c r="B101" s="5" t="s">
        <v>107</v>
      </c>
      <c r="C101" s="4"/>
    </row>
    <row r="102" spans="1:3" ht="12.75">
      <c r="A102" s="4"/>
      <c r="B102" s="5" t="s">
        <v>108</v>
      </c>
      <c r="C102" s="4"/>
    </row>
    <row r="103" spans="1:3" ht="12.75">
      <c r="A103" s="4"/>
      <c r="B103" s="5" t="s">
        <v>109</v>
      </c>
      <c r="C103" s="4">
        <f>SUM(C14+C88+C78+C81+C86)</f>
        <v>74696.50000000001</v>
      </c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spans="2:3" ht="12.75">
      <c r="B108" s="10" t="s">
        <v>110</v>
      </c>
      <c r="C108" s="11"/>
    </row>
    <row r="109" ht="12.75">
      <c r="C109" s="9"/>
    </row>
    <row r="110" spans="1:3" ht="12.75">
      <c r="A110" s="7" t="s">
        <v>6</v>
      </c>
      <c r="B110" s="12" t="s">
        <v>7</v>
      </c>
      <c r="C110" s="13" t="s">
        <v>8</v>
      </c>
    </row>
    <row r="111" spans="1:3" ht="12.75">
      <c r="A111" s="4" t="s">
        <v>20</v>
      </c>
      <c r="B111" s="5" t="s">
        <v>17</v>
      </c>
      <c r="C111" s="4"/>
    </row>
    <row r="112" spans="1:3" ht="12.75">
      <c r="A112" s="4"/>
      <c r="B112" s="5" t="s">
        <v>18</v>
      </c>
      <c r="C112" s="4"/>
    </row>
    <row r="113" spans="1:3" ht="12.75">
      <c r="A113" s="4"/>
      <c r="B113" s="5" t="s">
        <v>19</v>
      </c>
      <c r="C113" s="4" t="s">
        <v>111</v>
      </c>
    </row>
    <row r="114" spans="1:3" ht="12.75">
      <c r="A114" s="4" t="s">
        <v>21</v>
      </c>
      <c r="B114" s="5" t="s">
        <v>17</v>
      </c>
      <c r="C114" s="4"/>
    </row>
    <row r="115" spans="1:3" ht="12.75">
      <c r="A115" s="4"/>
      <c r="B115" s="5" t="s">
        <v>18</v>
      </c>
      <c r="C115" s="4"/>
    </row>
    <row r="116" spans="1:3" ht="12.75">
      <c r="A116" s="4"/>
      <c r="B116" s="5" t="s">
        <v>22</v>
      </c>
      <c r="C116" s="4">
        <v>-633.9</v>
      </c>
    </row>
    <row r="117" spans="1:3" ht="12.75">
      <c r="A117" s="4" t="s">
        <v>25</v>
      </c>
      <c r="B117" s="5" t="s">
        <v>17</v>
      </c>
      <c r="C117" s="4"/>
    </row>
    <row r="118" spans="1:3" ht="12.75">
      <c r="A118" s="4"/>
      <c r="B118" s="5" t="s">
        <v>18</v>
      </c>
      <c r="C118" s="4"/>
    </row>
    <row r="119" spans="1:3" ht="12.75">
      <c r="A119" s="4"/>
      <c r="B119" s="5" t="s">
        <v>24</v>
      </c>
      <c r="C119" s="4" t="s">
        <v>112</v>
      </c>
    </row>
    <row r="120" spans="1:3" ht="12.75">
      <c r="A120" s="4" t="s">
        <v>26</v>
      </c>
      <c r="B120" s="5" t="s">
        <v>17</v>
      </c>
      <c r="C120" s="4"/>
    </row>
    <row r="121" spans="1:3" ht="12.75">
      <c r="A121" s="4"/>
      <c r="B121" s="5" t="s">
        <v>18</v>
      </c>
      <c r="C121" s="4"/>
    </row>
    <row r="122" spans="1:3" ht="12.75">
      <c r="A122" s="4"/>
      <c r="B122" s="5" t="s">
        <v>27</v>
      </c>
      <c r="C122" s="4"/>
    </row>
    <row r="123" spans="1:3" ht="12.75">
      <c r="A123" s="4"/>
      <c r="B123" s="5" t="s">
        <v>28</v>
      </c>
      <c r="C123" s="4">
        <v>-61.2</v>
      </c>
    </row>
    <row r="124" spans="1:3" ht="12.75">
      <c r="A124" s="4" t="s">
        <v>29</v>
      </c>
      <c r="B124" s="5" t="s">
        <v>30</v>
      </c>
      <c r="C124" s="4">
        <v>-1600</v>
      </c>
    </row>
    <row r="125" spans="1:3" ht="12.75">
      <c r="A125" s="4" t="s">
        <v>34</v>
      </c>
      <c r="B125" s="5" t="s">
        <v>32</v>
      </c>
      <c r="C125" s="4"/>
    </row>
    <row r="126" spans="1:3" ht="12.75">
      <c r="A126" s="4"/>
      <c r="B126" s="5" t="s">
        <v>33</v>
      </c>
      <c r="C126" s="4" t="s">
        <v>113</v>
      </c>
    </row>
    <row r="127" spans="1:3" ht="12.75">
      <c r="A127" s="4" t="s">
        <v>35</v>
      </c>
      <c r="B127" s="5" t="s">
        <v>32</v>
      </c>
      <c r="C127" s="4"/>
    </row>
    <row r="128" spans="1:3" ht="12.75">
      <c r="A128" s="4"/>
      <c r="B128" s="5" t="s">
        <v>36</v>
      </c>
      <c r="C128" s="4">
        <v>-232.5</v>
      </c>
    </row>
    <row r="129" spans="1:3" ht="12.75">
      <c r="A129" s="4" t="s">
        <v>49</v>
      </c>
      <c r="B129" s="5" t="s">
        <v>50</v>
      </c>
      <c r="C129" s="4"/>
    </row>
    <row r="130" spans="1:3" ht="12.75">
      <c r="A130" s="4"/>
      <c r="B130" s="5" t="s">
        <v>51</v>
      </c>
      <c r="C130" s="4"/>
    </row>
    <row r="131" spans="1:3" ht="12.75">
      <c r="A131" s="4"/>
      <c r="B131" s="5" t="s">
        <v>52</v>
      </c>
      <c r="C131" s="4"/>
    </row>
    <row r="132" spans="1:3" ht="12.75">
      <c r="A132" s="4"/>
      <c r="B132" s="5" t="s">
        <v>53</v>
      </c>
      <c r="C132" s="4">
        <v>-1350</v>
      </c>
    </row>
    <row r="133" spans="1:3" ht="12.75">
      <c r="A133" s="4" t="s">
        <v>56</v>
      </c>
      <c r="B133" s="5" t="s">
        <v>57</v>
      </c>
      <c r="C133" s="4"/>
    </row>
    <row r="134" spans="1:3" ht="12.75">
      <c r="A134" s="4"/>
      <c r="B134" s="5" t="s">
        <v>58</v>
      </c>
      <c r="C134" s="4"/>
    </row>
    <row r="135" spans="1:3" ht="12.75">
      <c r="A135" s="4"/>
      <c r="B135" s="5" t="s">
        <v>59</v>
      </c>
      <c r="C135" s="4"/>
    </row>
    <row r="136" spans="1:3" ht="12.75">
      <c r="A136" s="4"/>
      <c r="B136" s="5" t="s">
        <v>60</v>
      </c>
      <c r="C136" s="4">
        <v>-250</v>
      </c>
    </row>
    <row r="137" spans="1:3" ht="12.75">
      <c r="A137" s="4" t="s">
        <v>61</v>
      </c>
      <c r="B137" s="5" t="s">
        <v>62</v>
      </c>
      <c r="C137" s="4"/>
    </row>
    <row r="138" spans="1:3" ht="12.75">
      <c r="A138" s="4"/>
      <c r="B138" s="5" t="s">
        <v>63</v>
      </c>
      <c r="C138" s="4"/>
    </row>
    <row r="139" spans="1:3" ht="12.75">
      <c r="A139" s="4"/>
      <c r="B139" s="5" t="s">
        <v>64</v>
      </c>
      <c r="C139" s="4">
        <v>-200</v>
      </c>
    </row>
    <row r="140" spans="1:3" ht="12.75">
      <c r="A140" s="4" t="s">
        <v>65</v>
      </c>
      <c r="B140" s="5" t="s">
        <v>62</v>
      </c>
      <c r="C140" s="4"/>
    </row>
    <row r="141" spans="1:3" ht="12.75">
      <c r="A141" s="4"/>
      <c r="B141" s="5" t="s">
        <v>63</v>
      </c>
      <c r="C141" s="4"/>
    </row>
    <row r="142" spans="1:3" ht="12.75">
      <c r="A142" s="4"/>
      <c r="B142" s="5" t="s">
        <v>64</v>
      </c>
      <c r="C142" s="4">
        <v>-95</v>
      </c>
    </row>
    <row r="143" spans="1:3" ht="12.75">
      <c r="A143" s="4" t="s">
        <v>66</v>
      </c>
      <c r="B143" s="5" t="s">
        <v>62</v>
      </c>
      <c r="C143" s="4"/>
    </row>
    <row r="144" spans="1:3" ht="12.75">
      <c r="A144" s="4"/>
      <c r="B144" s="5" t="s">
        <v>63</v>
      </c>
      <c r="C144" s="4"/>
    </row>
    <row r="145" spans="1:3" ht="12.75">
      <c r="A145" s="4"/>
      <c r="B145" s="5" t="s">
        <v>64</v>
      </c>
      <c r="C145" s="4">
        <v>-50</v>
      </c>
    </row>
    <row r="146" ht="12.75">
      <c r="C146" s="14"/>
    </row>
    <row r="147" spans="2:3" ht="12.75">
      <c r="B147" s="15" t="s">
        <v>109</v>
      </c>
      <c r="C147" s="16">
        <v>0</v>
      </c>
    </row>
    <row r="148" ht="12.75">
      <c r="C148" s="14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09">
      <selection activeCell="E113" sqref="E113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1.57421875" style="0" customWidth="1"/>
  </cols>
  <sheetData>
    <row r="1" ht="12.75">
      <c r="A1" s="1" t="s">
        <v>114</v>
      </c>
    </row>
    <row r="2" ht="12.75">
      <c r="A2" s="1" t="s">
        <v>1</v>
      </c>
    </row>
    <row r="3" ht="12.75">
      <c r="A3" s="1" t="s">
        <v>115</v>
      </c>
    </row>
    <row r="4" ht="12.75">
      <c r="A4" s="1"/>
    </row>
    <row r="5" ht="12.75">
      <c r="A5" s="14" t="s">
        <v>116</v>
      </c>
    </row>
    <row r="6" ht="12.75">
      <c r="A6" s="14"/>
    </row>
    <row r="7" ht="12.75">
      <c r="A7" s="14"/>
    </row>
    <row r="8" ht="12.75">
      <c r="A8" s="10" t="s">
        <v>117</v>
      </c>
    </row>
    <row r="9" ht="12.75">
      <c r="A9" s="10" t="s">
        <v>118</v>
      </c>
    </row>
    <row r="12" spans="1:5" ht="12.75">
      <c r="A12" s="17" t="s">
        <v>119</v>
      </c>
      <c r="B12" s="17"/>
      <c r="C12" s="18"/>
      <c r="D12" s="18"/>
      <c r="E12" s="19"/>
    </row>
    <row r="13" spans="1:5" ht="12.75">
      <c r="A13" s="20" t="s">
        <v>120</v>
      </c>
      <c r="B13" s="21" t="s">
        <v>121</v>
      </c>
      <c r="C13" s="20" t="s">
        <v>122</v>
      </c>
      <c r="D13" s="21" t="s">
        <v>123</v>
      </c>
      <c r="E13" s="22" t="s">
        <v>124</v>
      </c>
    </row>
    <row r="14" spans="1:5" ht="12.75">
      <c r="A14" s="23"/>
      <c r="B14" s="19" t="s">
        <v>125</v>
      </c>
      <c r="C14" s="23" t="s">
        <v>126</v>
      </c>
      <c r="D14" s="19" t="s">
        <v>127</v>
      </c>
      <c r="E14" s="24" t="s">
        <v>128</v>
      </c>
    </row>
    <row r="15" spans="1:5" ht="12.75">
      <c r="A15" s="25" t="s">
        <v>129</v>
      </c>
      <c r="B15" s="26" t="s">
        <v>130</v>
      </c>
      <c r="C15" s="19"/>
      <c r="D15" s="23"/>
      <c r="E15" s="27">
        <f>SUM(E18+E19+E27+E38+E41)</f>
        <v>15576.2</v>
      </c>
    </row>
    <row r="16" spans="1:5" ht="12.75">
      <c r="A16" s="24" t="s">
        <v>131</v>
      </c>
      <c r="B16" s="28" t="s">
        <v>132</v>
      </c>
      <c r="C16" s="23"/>
      <c r="D16" s="23"/>
      <c r="E16" s="29">
        <v>909</v>
      </c>
    </row>
    <row r="17" spans="1:5" ht="12.75">
      <c r="A17" s="24" t="s">
        <v>133</v>
      </c>
      <c r="B17" s="4" t="s">
        <v>132</v>
      </c>
      <c r="C17" s="4" t="s">
        <v>134</v>
      </c>
      <c r="D17" s="4"/>
      <c r="E17" s="29"/>
    </row>
    <row r="18" spans="1:5" ht="12.75">
      <c r="A18" s="25" t="s">
        <v>135</v>
      </c>
      <c r="B18" s="4" t="s">
        <v>132</v>
      </c>
      <c r="C18" s="4" t="s">
        <v>134</v>
      </c>
      <c r="D18" s="4">
        <v>120</v>
      </c>
      <c r="E18" s="29">
        <v>909</v>
      </c>
    </row>
    <row r="19" spans="1:5" ht="12.75">
      <c r="A19" s="22" t="s">
        <v>136</v>
      </c>
      <c r="B19" s="23" t="s">
        <v>137</v>
      </c>
      <c r="C19" s="23"/>
      <c r="D19" s="23"/>
      <c r="E19" s="29">
        <f>SUM(E21+E23)</f>
        <v>4656</v>
      </c>
    </row>
    <row r="20" spans="1:5" ht="12.75">
      <c r="A20" s="24" t="s">
        <v>138</v>
      </c>
      <c r="B20" s="30"/>
      <c r="C20" s="23"/>
      <c r="D20" s="23"/>
      <c r="E20" s="29"/>
    </row>
    <row r="21" spans="1:5" ht="12.75">
      <c r="A21" s="31" t="s">
        <v>139</v>
      </c>
      <c r="B21" s="5" t="s">
        <v>137</v>
      </c>
      <c r="C21" s="32" t="s">
        <v>140</v>
      </c>
      <c r="D21" s="4"/>
      <c r="E21" s="29">
        <v>218.2</v>
      </c>
    </row>
    <row r="22" spans="1:5" ht="12.75">
      <c r="A22" s="25" t="s">
        <v>135</v>
      </c>
      <c r="B22" s="5" t="s">
        <v>137</v>
      </c>
      <c r="C22" s="32" t="s">
        <v>140</v>
      </c>
      <c r="D22" s="4">
        <v>120</v>
      </c>
      <c r="E22" s="29"/>
    </row>
    <row r="23" spans="1:5" ht="12.75">
      <c r="A23" s="33" t="s">
        <v>141</v>
      </c>
      <c r="B23" s="32" t="s">
        <v>137</v>
      </c>
      <c r="C23" s="32" t="s">
        <v>142</v>
      </c>
      <c r="D23" s="4"/>
      <c r="E23" s="29">
        <f>SUM(E24:E26)</f>
        <v>4437.8</v>
      </c>
    </row>
    <row r="24" spans="1:5" ht="12.75">
      <c r="A24" s="25" t="s">
        <v>135</v>
      </c>
      <c r="B24" s="5" t="s">
        <v>137</v>
      </c>
      <c r="C24" s="32" t="s">
        <v>142</v>
      </c>
      <c r="D24" s="4">
        <v>120</v>
      </c>
      <c r="E24" s="29">
        <v>2661.4</v>
      </c>
    </row>
    <row r="25" spans="1:5" ht="12.75">
      <c r="A25" s="25" t="s">
        <v>143</v>
      </c>
      <c r="B25" s="5" t="s">
        <v>137</v>
      </c>
      <c r="C25" s="32" t="s">
        <v>142</v>
      </c>
      <c r="D25" s="20">
        <v>240</v>
      </c>
      <c r="E25" s="29">
        <v>1735.4</v>
      </c>
    </row>
    <row r="26" spans="1:5" ht="12.75">
      <c r="A26" s="25" t="s">
        <v>144</v>
      </c>
      <c r="B26" s="5" t="s">
        <v>137</v>
      </c>
      <c r="C26" s="32" t="s">
        <v>142</v>
      </c>
      <c r="D26" s="20">
        <v>850</v>
      </c>
      <c r="E26" s="29">
        <v>41</v>
      </c>
    </row>
    <row r="27" spans="1:5" ht="12.75">
      <c r="A27" s="22" t="s">
        <v>145</v>
      </c>
      <c r="B27" s="20"/>
      <c r="C27" s="20"/>
      <c r="D27" s="20"/>
      <c r="E27" s="33">
        <f>SUM(E36+E28)</f>
        <v>7016.2</v>
      </c>
    </row>
    <row r="28" spans="1:5" ht="12.75">
      <c r="A28" s="24" t="s">
        <v>146</v>
      </c>
      <c r="B28" s="23" t="s">
        <v>147</v>
      </c>
      <c r="C28" s="23"/>
      <c r="D28" s="23"/>
      <c r="E28" s="29">
        <f>SUM(E31+E29)</f>
        <v>6976</v>
      </c>
    </row>
    <row r="29" spans="1:5" ht="12.75">
      <c r="A29" s="25" t="s">
        <v>148</v>
      </c>
      <c r="B29" s="4" t="s">
        <v>147</v>
      </c>
      <c r="C29" s="4" t="s">
        <v>149</v>
      </c>
      <c r="D29" s="4"/>
      <c r="E29" s="29">
        <f>SUM(E30)</f>
        <v>930.5</v>
      </c>
    </row>
    <row r="30" spans="1:5" ht="12.75">
      <c r="A30" s="25" t="s">
        <v>135</v>
      </c>
      <c r="B30" s="4" t="s">
        <v>147</v>
      </c>
      <c r="C30" s="4" t="s">
        <v>149</v>
      </c>
      <c r="D30" s="4">
        <v>120</v>
      </c>
      <c r="E30" s="29">
        <v>930.5</v>
      </c>
    </row>
    <row r="31" spans="1:5" ht="12.75">
      <c r="A31" s="34" t="s">
        <v>150</v>
      </c>
      <c r="B31" s="32" t="s">
        <v>147</v>
      </c>
      <c r="C31" s="32" t="s">
        <v>151</v>
      </c>
      <c r="D31" s="4"/>
      <c r="E31" s="25">
        <f>SUM(E32:E34)</f>
        <v>6045.5</v>
      </c>
    </row>
    <row r="32" spans="1:5" ht="12.75">
      <c r="A32" s="25" t="s">
        <v>135</v>
      </c>
      <c r="B32" s="4" t="s">
        <v>147</v>
      </c>
      <c r="C32" s="32" t="s">
        <v>151</v>
      </c>
      <c r="D32" s="4">
        <v>120</v>
      </c>
      <c r="E32" s="29">
        <v>4131</v>
      </c>
    </row>
    <row r="33" spans="1:5" ht="12.75">
      <c r="A33" s="25" t="s">
        <v>143</v>
      </c>
      <c r="B33" s="4" t="s">
        <v>147</v>
      </c>
      <c r="C33" s="32" t="s">
        <v>151</v>
      </c>
      <c r="D33" s="4">
        <v>240</v>
      </c>
      <c r="E33" s="35">
        <v>1911.5</v>
      </c>
    </row>
    <row r="34" spans="1:5" ht="12.75">
      <c r="A34" s="25" t="s">
        <v>144</v>
      </c>
      <c r="B34" s="4" t="s">
        <v>147</v>
      </c>
      <c r="C34" s="32" t="s">
        <v>151</v>
      </c>
      <c r="D34" s="4">
        <v>850</v>
      </c>
      <c r="E34" s="35">
        <v>3</v>
      </c>
    </row>
    <row r="35" spans="1:5" ht="12.75">
      <c r="A35" s="36" t="s">
        <v>152</v>
      </c>
      <c r="B35" s="37"/>
      <c r="C35" s="37"/>
      <c r="D35" s="37"/>
      <c r="E35" s="35"/>
    </row>
    <row r="36" spans="1:5" ht="12.75">
      <c r="A36" s="31" t="s">
        <v>153</v>
      </c>
      <c r="B36" s="38" t="s">
        <v>147</v>
      </c>
      <c r="C36" s="38" t="s">
        <v>154</v>
      </c>
      <c r="D36" s="38"/>
      <c r="E36" s="27">
        <v>40.2</v>
      </c>
    </row>
    <row r="37" spans="1:5" ht="12.75">
      <c r="A37" s="34" t="s">
        <v>155</v>
      </c>
      <c r="B37" s="32" t="s">
        <v>147</v>
      </c>
      <c r="C37" s="32" t="s">
        <v>154</v>
      </c>
      <c r="D37" s="32">
        <v>598</v>
      </c>
      <c r="E37" s="29">
        <v>40.2</v>
      </c>
    </row>
    <row r="38" spans="1:5" ht="12.75">
      <c r="A38" s="25" t="s">
        <v>156</v>
      </c>
      <c r="B38" s="4" t="s">
        <v>157</v>
      </c>
      <c r="C38" s="4"/>
      <c r="D38" s="4"/>
      <c r="E38" s="29">
        <f>SUM(E39)</f>
        <v>200</v>
      </c>
    </row>
    <row r="39" spans="1:5" ht="12.75">
      <c r="A39" s="25" t="s">
        <v>158</v>
      </c>
      <c r="B39" s="4" t="s">
        <v>157</v>
      </c>
      <c r="C39" s="4" t="s">
        <v>159</v>
      </c>
      <c r="D39" s="39"/>
      <c r="E39" s="29">
        <v>200</v>
      </c>
    </row>
    <row r="40" spans="1:5" ht="12.75">
      <c r="A40" s="25" t="s">
        <v>160</v>
      </c>
      <c r="B40" s="4" t="s">
        <v>157</v>
      </c>
      <c r="C40" s="4" t="s">
        <v>159</v>
      </c>
      <c r="D40" s="40">
        <v>870</v>
      </c>
      <c r="E40" s="29">
        <v>200</v>
      </c>
    </row>
    <row r="41" spans="1:5" ht="12.75">
      <c r="A41" s="25" t="s">
        <v>161</v>
      </c>
      <c r="B41" s="4" t="s">
        <v>162</v>
      </c>
      <c r="C41" s="4"/>
      <c r="D41" s="4"/>
      <c r="E41" s="29">
        <f>SUM(E44+E47+E42+E53+E50+E52+E55)</f>
        <v>2795</v>
      </c>
    </row>
    <row r="42" spans="1:5" ht="12.75">
      <c r="A42" s="41" t="s">
        <v>163</v>
      </c>
      <c r="B42" s="42"/>
      <c r="C42" s="42"/>
      <c r="D42" s="42"/>
      <c r="E42" s="35"/>
    </row>
    <row r="43" spans="1:5" ht="12.75">
      <c r="A43" s="43" t="s">
        <v>164</v>
      </c>
      <c r="B43" s="30" t="s">
        <v>162</v>
      </c>
      <c r="C43" s="30" t="s">
        <v>165</v>
      </c>
      <c r="D43" s="30"/>
      <c r="E43" s="24">
        <f>420-200</f>
        <v>220</v>
      </c>
    </row>
    <row r="44" spans="1:5" ht="12.75">
      <c r="A44" s="25" t="s">
        <v>166</v>
      </c>
      <c r="B44" s="30" t="s">
        <v>162</v>
      </c>
      <c r="C44" s="30" t="s">
        <v>165</v>
      </c>
      <c r="D44" s="30">
        <v>630</v>
      </c>
      <c r="E44" s="27">
        <v>220</v>
      </c>
    </row>
    <row r="45" spans="1:5" ht="12.75">
      <c r="A45" s="22" t="s">
        <v>167</v>
      </c>
      <c r="B45" s="30"/>
      <c r="C45" s="30"/>
      <c r="D45" s="30"/>
      <c r="E45" s="27"/>
    </row>
    <row r="46" spans="1:5" ht="12.75">
      <c r="A46" s="24" t="s">
        <v>168</v>
      </c>
      <c r="B46" s="30" t="s">
        <v>162</v>
      </c>
      <c r="C46" s="30" t="s">
        <v>169</v>
      </c>
      <c r="D46" s="30"/>
      <c r="E46" s="27">
        <v>105</v>
      </c>
    </row>
    <row r="47" spans="1:5" ht="12.75">
      <c r="A47" s="25" t="s">
        <v>170</v>
      </c>
      <c r="B47" s="30" t="s">
        <v>162</v>
      </c>
      <c r="C47" s="30" t="s">
        <v>169</v>
      </c>
      <c r="D47" s="30">
        <v>860</v>
      </c>
      <c r="E47" s="27">
        <v>105</v>
      </c>
    </row>
    <row r="48" spans="1:5" ht="12.75">
      <c r="A48" s="22" t="s">
        <v>171</v>
      </c>
      <c r="B48" s="44" t="s">
        <v>162</v>
      </c>
      <c r="C48" s="4" t="s">
        <v>172</v>
      </c>
      <c r="D48" s="4"/>
      <c r="E48" s="29">
        <v>2210</v>
      </c>
    </row>
    <row r="49" spans="1:5" ht="12.75">
      <c r="A49" s="24" t="s">
        <v>173</v>
      </c>
      <c r="B49" s="44"/>
      <c r="C49" s="4"/>
      <c r="D49" s="4"/>
      <c r="E49" s="29"/>
    </row>
    <row r="50" spans="1:5" ht="12.75">
      <c r="A50" s="25" t="s">
        <v>143</v>
      </c>
      <c r="B50" s="44" t="s">
        <v>162</v>
      </c>
      <c r="C50" s="4" t="s">
        <v>172</v>
      </c>
      <c r="D50" s="4">
        <v>240</v>
      </c>
      <c r="E50" s="29">
        <v>2210</v>
      </c>
    </row>
    <row r="51" spans="1:5" ht="12.75">
      <c r="A51" s="22" t="s">
        <v>174</v>
      </c>
      <c r="B51" s="44" t="s">
        <v>162</v>
      </c>
      <c r="C51" s="4" t="s">
        <v>175</v>
      </c>
      <c r="D51" s="4"/>
      <c r="E51" s="29">
        <v>70</v>
      </c>
    </row>
    <row r="52" spans="1:5" ht="12.75">
      <c r="A52" s="25" t="s">
        <v>143</v>
      </c>
      <c r="B52" s="44" t="s">
        <v>162</v>
      </c>
      <c r="C52" s="4" t="s">
        <v>175</v>
      </c>
      <c r="D52" s="4">
        <v>240</v>
      </c>
      <c r="E52" s="29">
        <v>70</v>
      </c>
    </row>
    <row r="53" spans="1:5" ht="12.75">
      <c r="A53" s="22" t="s">
        <v>176</v>
      </c>
      <c r="B53" s="44" t="s">
        <v>162</v>
      </c>
      <c r="C53" s="4" t="s">
        <v>177</v>
      </c>
      <c r="D53" s="4"/>
      <c r="E53" s="29">
        <v>130</v>
      </c>
    </row>
    <row r="54" spans="1:5" ht="12.75">
      <c r="A54" s="25" t="s">
        <v>143</v>
      </c>
      <c r="B54" s="44" t="s">
        <v>162</v>
      </c>
      <c r="C54" s="4" t="s">
        <v>177</v>
      </c>
      <c r="D54" s="4">
        <v>240</v>
      </c>
      <c r="E54" s="29">
        <v>130</v>
      </c>
    </row>
    <row r="55" spans="1:5" ht="12.75">
      <c r="A55" s="22" t="s">
        <v>178</v>
      </c>
      <c r="B55" s="44" t="s">
        <v>162</v>
      </c>
      <c r="C55" s="4" t="s">
        <v>179</v>
      </c>
      <c r="D55" s="4"/>
      <c r="E55" s="29">
        <v>60</v>
      </c>
    </row>
    <row r="56" spans="1:5" ht="12.75">
      <c r="A56" s="45" t="s">
        <v>180</v>
      </c>
      <c r="B56" s="44"/>
      <c r="C56" s="4"/>
      <c r="D56" s="4"/>
      <c r="E56" s="29"/>
    </row>
    <row r="57" spans="1:5" ht="12.75">
      <c r="A57" s="25" t="s">
        <v>143</v>
      </c>
      <c r="B57" s="44" t="s">
        <v>162</v>
      </c>
      <c r="C57" s="4" t="s">
        <v>179</v>
      </c>
      <c r="D57" s="4">
        <v>240</v>
      </c>
      <c r="E57" s="29">
        <v>60</v>
      </c>
    </row>
    <row r="58" spans="1:5" ht="12.75">
      <c r="A58" s="25" t="s">
        <v>181</v>
      </c>
      <c r="B58" s="44" t="s">
        <v>182</v>
      </c>
      <c r="C58" s="4"/>
      <c r="D58" s="5"/>
      <c r="E58" s="29">
        <v>217</v>
      </c>
    </row>
    <row r="59" spans="1:5" ht="12.75">
      <c r="A59" s="46" t="s">
        <v>183</v>
      </c>
      <c r="B59" s="30" t="s">
        <v>184</v>
      </c>
      <c r="C59" s="30"/>
      <c r="D59" s="30"/>
      <c r="E59" s="24">
        <v>217</v>
      </c>
    </row>
    <row r="60" spans="1:5" ht="12.75">
      <c r="A60" s="22" t="s">
        <v>185</v>
      </c>
      <c r="B60" s="20"/>
      <c r="C60" s="20"/>
      <c r="D60" s="47"/>
      <c r="E60" s="22"/>
    </row>
    <row r="61" spans="1:5" ht="12.75">
      <c r="A61" s="45" t="s">
        <v>186</v>
      </c>
      <c r="B61" s="48" t="s">
        <v>184</v>
      </c>
      <c r="C61" s="48" t="s">
        <v>187</v>
      </c>
      <c r="D61" s="49"/>
      <c r="E61" s="24"/>
    </row>
    <row r="62" spans="1:5" ht="12.75">
      <c r="A62" s="25" t="s">
        <v>143</v>
      </c>
      <c r="B62" s="4" t="s">
        <v>184</v>
      </c>
      <c r="C62" s="4" t="s">
        <v>187</v>
      </c>
      <c r="D62" s="5">
        <v>240</v>
      </c>
      <c r="E62" s="25">
        <v>217</v>
      </c>
    </row>
    <row r="63" spans="1:5" ht="12.75">
      <c r="A63" s="25" t="s">
        <v>188</v>
      </c>
      <c r="B63" s="50" t="s">
        <v>189</v>
      </c>
      <c r="C63" s="4"/>
      <c r="D63" s="4"/>
      <c r="E63" s="25">
        <f>SUM(E64+E84)</f>
        <v>50699.7</v>
      </c>
    </row>
    <row r="64" spans="1:5" ht="12.75">
      <c r="A64" s="34" t="s">
        <v>190</v>
      </c>
      <c r="B64" s="51" t="s">
        <v>191</v>
      </c>
      <c r="C64" s="32"/>
      <c r="D64" s="32"/>
      <c r="E64" s="34">
        <f>SUM(E66)</f>
        <v>46682.899999999994</v>
      </c>
    </row>
    <row r="65" spans="1:5" ht="12.75">
      <c r="A65" s="52" t="s">
        <v>192</v>
      </c>
      <c r="B65" s="51"/>
      <c r="C65" s="32"/>
      <c r="D65" s="32"/>
      <c r="E65" s="34"/>
    </row>
    <row r="66" spans="1:5" ht="12.75">
      <c r="A66" s="34" t="s">
        <v>190</v>
      </c>
      <c r="B66" s="32" t="s">
        <v>191</v>
      </c>
      <c r="C66" s="32" t="s">
        <v>193</v>
      </c>
      <c r="D66" s="32"/>
      <c r="E66" s="34">
        <f>SUM(E67:E83)</f>
        <v>46682.899999999994</v>
      </c>
    </row>
    <row r="67" spans="1:5" ht="12.75">
      <c r="A67" s="34" t="s">
        <v>194</v>
      </c>
      <c r="B67" s="32" t="s">
        <v>191</v>
      </c>
      <c r="C67" s="32" t="s">
        <v>195</v>
      </c>
      <c r="D67" s="32"/>
      <c r="E67" s="34"/>
    </row>
    <row r="68" spans="1:5" ht="12.75">
      <c r="A68" s="25" t="s">
        <v>143</v>
      </c>
      <c r="B68" s="32" t="s">
        <v>191</v>
      </c>
      <c r="C68" s="32" t="s">
        <v>195</v>
      </c>
      <c r="D68" s="4">
        <v>240</v>
      </c>
      <c r="E68" s="34">
        <v>5551</v>
      </c>
    </row>
    <row r="69" spans="1:5" ht="12.75">
      <c r="A69" s="34" t="s">
        <v>196</v>
      </c>
      <c r="B69" s="32" t="s">
        <v>191</v>
      </c>
      <c r="C69" s="32" t="s">
        <v>197</v>
      </c>
      <c r="D69" s="32"/>
      <c r="E69" s="34"/>
    </row>
    <row r="70" spans="1:5" ht="12.75">
      <c r="A70" s="25" t="s">
        <v>143</v>
      </c>
      <c r="B70" s="32" t="s">
        <v>191</v>
      </c>
      <c r="C70" s="32" t="s">
        <v>197</v>
      </c>
      <c r="D70" s="4">
        <v>240</v>
      </c>
      <c r="E70" s="34">
        <v>1127.4</v>
      </c>
    </row>
    <row r="71" spans="1:5" ht="12.75">
      <c r="A71" s="34" t="s">
        <v>198</v>
      </c>
      <c r="B71" s="32" t="s">
        <v>191</v>
      </c>
      <c r="C71" s="32" t="s">
        <v>199</v>
      </c>
      <c r="D71" s="32"/>
      <c r="E71" s="34"/>
    </row>
    <row r="72" spans="1:5" ht="12.75">
      <c r="A72" s="25" t="s">
        <v>143</v>
      </c>
      <c r="B72" s="32" t="s">
        <v>191</v>
      </c>
      <c r="C72" s="32" t="s">
        <v>199</v>
      </c>
      <c r="D72" s="4">
        <v>240</v>
      </c>
      <c r="E72" s="34">
        <v>10402.5</v>
      </c>
    </row>
    <row r="73" spans="1:5" ht="12.75">
      <c r="A73" s="34" t="s">
        <v>200</v>
      </c>
      <c r="B73" s="32" t="s">
        <v>191</v>
      </c>
      <c r="C73" s="32" t="s">
        <v>201</v>
      </c>
      <c r="D73" s="32"/>
      <c r="E73" s="34"/>
    </row>
    <row r="74" spans="1:5" ht="12.75">
      <c r="A74" s="25" t="s">
        <v>143</v>
      </c>
      <c r="B74" s="32" t="s">
        <v>191</v>
      </c>
      <c r="C74" s="32" t="s">
        <v>201</v>
      </c>
      <c r="D74" s="4">
        <v>240</v>
      </c>
      <c r="E74" s="34">
        <v>1280.3</v>
      </c>
    </row>
    <row r="75" spans="1:5" ht="12.75">
      <c r="A75" s="31" t="s">
        <v>202</v>
      </c>
      <c r="B75" s="32" t="s">
        <v>191</v>
      </c>
      <c r="C75" s="32" t="s">
        <v>203</v>
      </c>
      <c r="D75" s="32"/>
      <c r="E75" s="34"/>
    </row>
    <row r="76" spans="1:5" ht="12.75">
      <c r="A76" s="25" t="s">
        <v>143</v>
      </c>
      <c r="B76" s="32" t="s">
        <v>191</v>
      </c>
      <c r="C76" s="32" t="s">
        <v>203</v>
      </c>
      <c r="D76" s="4">
        <v>240</v>
      </c>
      <c r="E76" s="34">
        <v>400</v>
      </c>
    </row>
    <row r="77" spans="1:5" ht="12.75">
      <c r="A77" s="34" t="s">
        <v>204</v>
      </c>
      <c r="B77" s="32" t="s">
        <v>191</v>
      </c>
      <c r="C77" s="32" t="s">
        <v>205</v>
      </c>
      <c r="D77" s="32"/>
      <c r="E77" s="34"/>
    </row>
    <row r="78" spans="1:5" ht="12.75">
      <c r="A78" s="25" t="s">
        <v>143</v>
      </c>
      <c r="B78" s="32" t="s">
        <v>191</v>
      </c>
      <c r="C78" s="32" t="s">
        <v>205</v>
      </c>
      <c r="D78" s="4">
        <v>240</v>
      </c>
      <c r="E78" s="34">
        <f>7339.9+100</f>
        <v>7439.9</v>
      </c>
    </row>
    <row r="79" spans="1:5" ht="12.75">
      <c r="A79" s="53" t="s">
        <v>206</v>
      </c>
      <c r="B79" s="32"/>
      <c r="C79" s="32"/>
      <c r="D79" s="32"/>
      <c r="E79" s="34"/>
    </row>
    <row r="80" spans="1:5" ht="12.75">
      <c r="A80" s="31" t="s">
        <v>207</v>
      </c>
      <c r="B80" s="32" t="s">
        <v>191</v>
      </c>
      <c r="C80" s="32" t="s">
        <v>208</v>
      </c>
      <c r="D80" s="32"/>
      <c r="E80" s="34"/>
    </row>
    <row r="81" spans="1:5" ht="12.75">
      <c r="A81" s="25" t="s">
        <v>143</v>
      </c>
      <c r="B81" s="32" t="s">
        <v>191</v>
      </c>
      <c r="C81" s="32" t="s">
        <v>208</v>
      </c>
      <c r="D81" s="4">
        <v>240</v>
      </c>
      <c r="E81" s="34">
        <v>4866.3</v>
      </c>
    </row>
    <row r="82" spans="1:5" ht="12.75">
      <c r="A82" s="34" t="s">
        <v>209</v>
      </c>
      <c r="B82" s="32" t="s">
        <v>191</v>
      </c>
      <c r="C82" s="32" t="s">
        <v>210</v>
      </c>
      <c r="D82" s="32"/>
      <c r="E82" s="34"/>
    </row>
    <row r="83" spans="1:5" ht="12.75">
      <c r="A83" s="25" t="s">
        <v>143</v>
      </c>
      <c r="B83" s="32" t="s">
        <v>191</v>
      </c>
      <c r="C83" s="32" t="s">
        <v>210</v>
      </c>
      <c r="D83" s="4">
        <v>240</v>
      </c>
      <c r="E83" s="34">
        <v>15615.5</v>
      </c>
    </row>
    <row r="84" spans="1:5" ht="12.75">
      <c r="A84" s="25" t="s">
        <v>211</v>
      </c>
      <c r="B84" s="54" t="s">
        <v>212</v>
      </c>
      <c r="C84" s="4"/>
      <c r="D84" s="4"/>
      <c r="E84" s="25">
        <f>SUM(E87)</f>
        <v>4016.8</v>
      </c>
    </row>
    <row r="85" spans="1:5" ht="12.75">
      <c r="A85" s="52" t="s">
        <v>192</v>
      </c>
      <c r="B85" s="55"/>
      <c r="C85" s="30"/>
      <c r="D85" s="30"/>
      <c r="E85" s="24"/>
    </row>
    <row r="86" spans="1:5" ht="12.75">
      <c r="A86" s="22" t="s">
        <v>213</v>
      </c>
      <c r="B86" s="55"/>
      <c r="C86" s="30"/>
      <c r="D86" s="30"/>
      <c r="E86" s="24"/>
    </row>
    <row r="87" spans="1:5" ht="12.75">
      <c r="A87" s="24" t="s">
        <v>214</v>
      </c>
      <c r="B87" s="30" t="s">
        <v>212</v>
      </c>
      <c r="C87" s="30" t="s">
        <v>215</v>
      </c>
      <c r="D87" s="30"/>
      <c r="E87" s="24">
        <f>SUM(E88:E90)</f>
        <v>4016.8</v>
      </c>
    </row>
    <row r="88" spans="1:5" ht="12.75">
      <c r="A88" s="45" t="s">
        <v>216</v>
      </c>
      <c r="B88" s="30" t="s">
        <v>212</v>
      </c>
      <c r="C88" s="30" t="s">
        <v>215</v>
      </c>
      <c r="D88" s="4">
        <v>110</v>
      </c>
      <c r="E88" s="24">
        <v>2599.8</v>
      </c>
    </row>
    <row r="89" spans="1:5" ht="12.75">
      <c r="A89" s="25" t="s">
        <v>143</v>
      </c>
      <c r="B89" s="30" t="s">
        <v>212</v>
      </c>
      <c r="C89" s="30" t="s">
        <v>215</v>
      </c>
      <c r="D89" s="4">
        <v>240</v>
      </c>
      <c r="E89" s="24">
        <v>1408.5</v>
      </c>
    </row>
    <row r="90" spans="1:5" ht="12.75">
      <c r="A90" s="25" t="s">
        <v>144</v>
      </c>
      <c r="B90" s="30" t="s">
        <v>212</v>
      </c>
      <c r="C90" s="30" t="s">
        <v>215</v>
      </c>
      <c r="D90" s="4">
        <v>850</v>
      </c>
      <c r="E90" s="24">
        <v>8.5</v>
      </c>
    </row>
    <row r="91" spans="1:5" ht="12.75">
      <c r="A91" s="25" t="s">
        <v>217</v>
      </c>
      <c r="B91" s="50" t="s">
        <v>218</v>
      </c>
      <c r="C91" s="4"/>
      <c r="D91" s="4"/>
      <c r="E91" s="25">
        <f>SUM(E94:E99)</f>
        <v>1978.8</v>
      </c>
    </row>
    <row r="92" spans="1:5" ht="12.75">
      <c r="A92" s="52" t="s">
        <v>219</v>
      </c>
      <c r="B92" s="50"/>
      <c r="C92" s="4"/>
      <c r="D92" s="4"/>
      <c r="E92" s="25"/>
    </row>
    <row r="93" spans="1:5" ht="12.75">
      <c r="A93" s="25" t="s">
        <v>220</v>
      </c>
      <c r="B93" s="4" t="s">
        <v>221</v>
      </c>
      <c r="C93" s="4" t="s">
        <v>222</v>
      </c>
      <c r="D93" s="4"/>
      <c r="E93" s="25"/>
    </row>
    <row r="94" spans="1:5" ht="12.75">
      <c r="A94" s="25" t="s">
        <v>143</v>
      </c>
      <c r="B94" s="4" t="s">
        <v>221</v>
      </c>
      <c r="C94" s="4" t="s">
        <v>222</v>
      </c>
      <c r="D94" s="4">
        <v>240</v>
      </c>
      <c r="E94" s="25">
        <v>750</v>
      </c>
    </row>
    <row r="95" spans="1:5" ht="12.75">
      <c r="A95" s="22" t="s">
        <v>223</v>
      </c>
      <c r="B95" s="4"/>
      <c r="C95" s="4"/>
      <c r="D95" s="4"/>
      <c r="E95" s="25"/>
    </row>
    <row r="96" spans="1:5" ht="12.75">
      <c r="A96" s="24" t="s">
        <v>173</v>
      </c>
      <c r="B96" s="4" t="s">
        <v>221</v>
      </c>
      <c r="C96" s="4" t="s">
        <v>224</v>
      </c>
      <c r="D96" s="4"/>
      <c r="E96" s="25"/>
    </row>
    <row r="97" spans="1:5" ht="12.75">
      <c r="A97" s="25" t="s">
        <v>143</v>
      </c>
      <c r="B97" s="4" t="s">
        <v>221</v>
      </c>
      <c r="C97" s="4" t="s">
        <v>224</v>
      </c>
      <c r="D97" s="4">
        <v>240</v>
      </c>
      <c r="E97" s="25">
        <v>850</v>
      </c>
    </row>
    <row r="98" spans="1:5" ht="12.75">
      <c r="A98" s="52" t="s">
        <v>192</v>
      </c>
      <c r="B98" s="4"/>
      <c r="C98" s="4"/>
      <c r="D98" s="4"/>
      <c r="E98" s="25"/>
    </row>
    <row r="99" spans="1:5" ht="12.75">
      <c r="A99" s="25" t="s">
        <v>225</v>
      </c>
      <c r="B99" s="4" t="s">
        <v>221</v>
      </c>
      <c r="C99" s="32" t="s">
        <v>226</v>
      </c>
      <c r="D99" s="4"/>
      <c r="E99" s="25">
        <f>SUM(E100:E101)</f>
        <v>378.8</v>
      </c>
    </row>
    <row r="100" spans="1:5" ht="12.75">
      <c r="A100" s="45" t="s">
        <v>216</v>
      </c>
      <c r="B100" s="4" t="s">
        <v>221</v>
      </c>
      <c r="C100" s="32" t="s">
        <v>226</v>
      </c>
      <c r="D100" s="4">
        <v>110</v>
      </c>
      <c r="E100" s="25">
        <v>336.5</v>
      </c>
    </row>
    <row r="101" spans="1:5" ht="12.75">
      <c r="A101" s="25" t="s">
        <v>143</v>
      </c>
      <c r="B101" s="4" t="s">
        <v>221</v>
      </c>
      <c r="C101" s="32" t="s">
        <v>226</v>
      </c>
      <c r="D101" s="4">
        <v>240</v>
      </c>
      <c r="E101" s="25">
        <v>42.3</v>
      </c>
    </row>
    <row r="102" spans="1:5" ht="12.75">
      <c r="A102" s="25" t="s">
        <v>227</v>
      </c>
      <c r="B102" s="50" t="s">
        <v>228</v>
      </c>
      <c r="C102" s="4"/>
      <c r="D102" s="25"/>
      <c r="E102" s="25">
        <v>1650</v>
      </c>
    </row>
    <row r="103" spans="1:5" ht="12.75">
      <c r="A103" s="52" t="s">
        <v>192</v>
      </c>
      <c r="B103" s="50"/>
      <c r="C103" s="4"/>
      <c r="D103" s="25"/>
      <c r="E103" s="25"/>
    </row>
    <row r="104" spans="1:5" ht="12.75">
      <c r="A104" s="25" t="s">
        <v>229</v>
      </c>
      <c r="B104" s="4" t="s">
        <v>230</v>
      </c>
      <c r="C104" s="4" t="s">
        <v>231</v>
      </c>
      <c r="D104" s="4"/>
      <c r="E104" s="25">
        <f>SUM(E105)</f>
        <v>1650</v>
      </c>
    </row>
    <row r="105" spans="1:5" ht="12.75">
      <c r="A105" s="25" t="s">
        <v>143</v>
      </c>
      <c r="B105" s="48" t="s">
        <v>230</v>
      </c>
      <c r="C105" s="4" t="s">
        <v>231</v>
      </c>
      <c r="D105" s="4">
        <v>240</v>
      </c>
      <c r="E105" s="25">
        <v>1650</v>
      </c>
    </row>
    <row r="106" spans="1:5" ht="12.75">
      <c r="A106" s="25" t="s">
        <v>232</v>
      </c>
      <c r="B106" s="4">
        <v>1000</v>
      </c>
      <c r="C106" s="4"/>
      <c r="D106" s="4"/>
      <c r="E106" s="25">
        <f>SUM(E113+E112+E120)</f>
        <v>9166.7</v>
      </c>
    </row>
    <row r="107" spans="1:5" ht="12.75">
      <c r="A107" s="25" t="s">
        <v>233</v>
      </c>
      <c r="B107" s="4" t="s">
        <v>234</v>
      </c>
      <c r="C107" s="4"/>
      <c r="D107" s="4"/>
      <c r="E107" s="25"/>
    </row>
    <row r="108" spans="1:5" ht="12.75">
      <c r="A108" s="25" t="s">
        <v>235</v>
      </c>
      <c r="B108" s="4" t="s">
        <v>234</v>
      </c>
      <c r="C108" s="4" t="s">
        <v>236</v>
      </c>
      <c r="D108" s="4"/>
      <c r="E108" s="25"/>
    </row>
    <row r="109" spans="1:5" ht="12.75">
      <c r="A109" s="22" t="s">
        <v>237</v>
      </c>
      <c r="B109" s="4"/>
      <c r="C109" s="4"/>
      <c r="D109" s="4"/>
      <c r="E109" s="25"/>
    </row>
    <row r="110" spans="1:5" ht="12.75">
      <c r="A110" s="25" t="s">
        <v>235</v>
      </c>
      <c r="B110" s="4" t="s">
        <v>234</v>
      </c>
      <c r="C110" s="4" t="s">
        <v>236</v>
      </c>
      <c r="D110" s="4"/>
      <c r="E110" s="25"/>
    </row>
    <row r="111" spans="1:5" ht="12.75">
      <c r="A111" s="22" t="s">
        <v>237</v>
      </c>
      <c r="B111" s="4"/>
      <c r="C111" s="4"/>
      <c r="D111" s="4"/>
      <c r="E111" s="25"/>
    </row>
    <row r="112" spans="1:5" ht="12.75">
      <c r="A112" s="25" t="s">
        <v>238</v>
      </c>
      <c r="B112" s="4" t="s">
        <v>234</v>
      </c>
      <c r="C112" s="4" t="s">
        <v>236</v>
      </c>
      <c r="D112" s="4">
        <v>310</v>
      </c>
      <c r="E112" s="25">
        <v>1191.9</v>
      </c>
    </row>
    <row r="113" spans="1:5" ht="12.75">
      <c r="A113" s="34" t="s">
        <v>239</v>
      </c>
      <c r="B113" s="32">
        <v>1004</v>
      </c>
      <c r="C113" s="32"/>
      <c r="D113" s="4"/>
      <c r="E113" s="25">
        <f>SUM(E115:E119)</f>
        <v>7701.200000000001</v>
      </c>
    </row>
    <row r="114" spans="1:5" ht="12.75">
      <c r="A114" s="25" t="s">
        <v>240</v>
      </c>
      <c r="B114" s="4">
        <v>1004</v>
      </c>
      <c r="C114" s="32" t="s">
        <v>241</v>
      </c>
      <c r="D114" s="4"/>
      <c r="E114" s="25"/>
    </row>
    <row r="115" spans="1:5" ht="12.75">
      <c r="A115" s="25" t="s">
        <v>155</v>
      </c>
      <c r="B115" s="20">
        <v>1004</v>
      </c>
      <c r="C115" s="32" t="s">
        <v>241</v>
      </c>
      <c r="D115" s="32">
        <v>598</v>
      </c>
      <c r="E115" s="25">
        <v>1555.8</v>
      </c>
    </row>
    <row r="116" spans="1:5" ht="12.75">
      <c r="A116" s="34" t="s">
        <v>242</v>
      </c>
      <c r="B116" s="32">
        <v>1004</v>
      </c>
      <c r="C116" s="32" t="s">
        <v>243</v>
      </c>
      <c r="D116" s="4"/>
      <c r="E116" s="25"/>
    </row>
    <row r="117" spans="1:5" ht="12.75">
      <c r="A117" s="25" t="s">
        <v>155</v>
      </c>
      <c r="B117" s="32">
        <v>1004</v>
      </c>
      <c r="C117" s="32" t="s">
        <v>243</v>
      </c>
      <c r="D117" s="4">
        <v>598</v>
      </c>
      <c r="E117" s="25">
        <v>5481.6</v>
      </c>
    </row>
    <row r="118" spans="1:5" ht="12.75">
      <c r="A118" s="25" t="s">
        <v>244</v>
      </c>
      <c r="B118" s="32">
        <v>1004</v>
      </c>
      <c r="C118" s="32" t="s">
        <v>245</v>
      </c>
      <c r="D118" s="4"/>
      <c r="E118" s="25"/>
    </row>
    <row r="119" spans="1:5" ht="12.75">
      <c r="A119" s="25" t="s">
        <v>155</v>
      </c>
      <c r="B119" s="32">
        <v>1004</v>
      </c>
      <c r="C119" s="32" t="s">
        <v>245</v>
      </c>
      <c r="D119" s="4">
        <v>598</v>
      </c>
      <c r="E119" s="25">
        <v>663.8</v>
      </c>
    </row>
    <row r="120" spans="1:5" ht="12.75">
      <c r="A120" s="25" t="s">
        <v>246</v>
      </c>
      <c r="B120" s="20">
        <v>1006</v>
      </c>
      <c r="C120" s="32"/>
      <c r="D120" s="4"/>
      <c r="E120" s="25">
        <f>SUM(E124+E126)</f>
        <v>273.6</v>
      </c>
    </row>
    <row r="121" spans="1:5" ht="12.75">
      <c r="A121" s="52" t="s">
        <v>247</v>
      </c>
      <c r="B121" s="20"/>
      <c r="C121" s="32"/>
      <c r="D121" s="4"/>
      <c r="E121" s="25"/>
    </row>
    <row r="122" spans="1:5" ht="12.75">
      <c r="A122" s="22" t="s">
        <v>248</v>
      </c>
      <c r="B122" s="20"/>
      <c r="C122" s="32"/>
      <c r="D122" s="4"/>
      <c r="E122" s="25"/>
    </row>
    <row r="123" spans="1:5" ht="12.75">
      <c r="A123" s="24" t="s">
        <v>249</v>
      </c>
      <c r="B123" s="20">
        <v>1006</v>
      </c>
      <c r="C123" s="32" t="s">
        <v>250</v>
      </c>
      <c r="D123" s="32"/>
      <c r="E123" s="25"/>
    </row>
    <row r="124" spans="1:5" ht="12.75">
      <c r="A124" s="25" t="s">
        <v>143</v>
      </c>
      <c r="B124" s="20">
        <v>1006</v>
      </c>
      <c r="C124" s="32" t="s">
        <v>250</v>
      </c>
      <c r="D124" s="4">
        <v>240</v>
      </c>
      <c r="E124" s="25">
        <v>136.8</v>
      </c>
    </row>
    <row r="125" spans="1:5" ht="12.75">
      <c r="A125" s="52" t="s">
        <v>251</v>
      </c>
      <c r="B125" s="20">
        <v>1006</v>
      </c>
      <c r="C125" s="32" t="s">
        <v>252</v>
      </c>
      <c r="D125" s="4"/>
      <c r="E125" s="25"/>
    </row>
    <row r="126" spans="1:5" ht="12.75">
      <c r="A126" s="25" t="s">
        <v>143</v>
      </c>
      <c r="B126" s="20">
        <v>1006</v>
      </c>
      <c r="C126" s="32" t="s">
        <v>252</v>
      </c>
      <c r="D126" s="4">
        <v>240</v>
      </c>
      <c r="E126" s="25">
        <v>136.8</v>
      </c>
    </row>
    <row r="127" spans="1:5" ht="12.75">
      <c r="A127" s="34" t="s">
        <v>253</v>
      </c>
      <c r="B127" s="56">
        <v>1100</v>
      </c>
      <c r="C127" s="32"/>
      <c r="D127" s="32"/>
      <c r="E127" s="25">
        <f>SUM(E129+E137)</f>
        <v>8929.9</v>
      </c>
    </row>
    <row r="128" spans="1:5" ht="12.75">
      <c r="A128" s="52" t="s">
        <v>219</v>
      </c>
      <c r="B128" s="56"/>
      <c r="C128" s="32"/>
      <c r="D128" s="32"/>
      <c r="E128" s="25"/>
    </row>
    <row r="129" spans="1:5" ht="12.75">
      <c r="A129" s="25" t="s">
        <v>254</v>
      </c>
      <c r="B129" s="4" t="s">
        <v>255</v>
      </c>
      <c r="C129" s="4"/>
      <c r="D129" s="4"/>
      <c r="E129" s="25">
        <f>SUM(E131+E132)</f>
        <v>8629.9</v>
      </c>
    </row>
    <row r="130" spans="1:5" ht="12.75">
      <c r="A130" s="25" t="s">
        <v>256</v>
      </c>
      <c r="B130" s="4" t="s">
        <v>255</v>
      </c>
      <c r="C130" s="4" t="s">
        <v>257</v>
      </c>
      <c r="D130" s="4"/>
      <c r="E130" s="25">
        <v>300</v>
      </c>
    </row>
    <row r="131" spans="1:5" ht="12.75">
      <c r="A131" s="25" t="s">
        <v>143</v>
      </c>
      <c r="B131" s="4" t="s">
        <v>255</v>
      </c>
      <c r="C131" s="4" t="s">
        <v>257</v>
      </c>
      <c r="D131" s="4">
        <v>240</v>
      </c>
      <c r="E131" s="25">
        <v>300</v>
      </c>
    </row>
    <row r="132" spans="1:5" ht="12.75">
      <c r="A132" s="52" t="s">
        <v>258</v>
      </c>
      <c r="B132" s="4" t="s">
        <v>255</v>
      </c>
      <c r="C132" s="4" t="s">
        <v>259</v>
      </c>
      <c r="D132" s="4"/>
      <c r="E132" s="25">
        <f>SUM(E133:E135)</f>
        <v>8329.9</v>
      </c>
    </row>
    <row r="133" spans="1:5" ht="12.75">
      <c r="A133" s="45" t="s">
        <v>216</v>
      </c>
      <c r="B133" s="4" t="s">
        <v>255</v>
      </c>
      <c r="C133" s="4" t="s">
        <v>259</v>
      </c>
      <c r="D133" s="4">
        <v>110</v>
      </c>
      <c r="E133" s="25">
        <v>5762.8</v>
      </c>
    </row>
    <row r="134" spans="1:5" ht="12.75">
      <c r="A134" s="25" t="s">
        <v>143</v>
      </c>
      <c r="B134" s="4" t="s">
        <v>255</v>
      </c>
      <c r="C134" s="4" t="s">
        <v>259</v>
      </c>
      <c r="D134" s="4">
        <v>240</v>
      </c>
      <c r="E134" s="25">
        <v>2564.1</v>
      </c>
    </row>
    <row r="135" spans="1:5" ht="12.75">
      <c r="A135" s="25" t="s">
        <v>144</v>
      </c>
      <c r="B135" s="4" t="s">
        <v>255</v>
      </c>
      <c r="C135" s="4" t="s">
        <v>259</v>
      </c>
      <c r="D135" s="4">
        <v>850</v>
      </c>
      <c r="E135" s="25">
        <v>3</v>
      </c>
    </row>
    <row r="136" spans="1:5" ht="12.75">
      <c r="A136" s="34" t="s">
        <v>260</v>
      </c>
      <c r="B136" s="56">
        <v>1105</v>
      </c>
      <c r="C136" s="32"/>
      <c r="D136" s="32"/>
      <c r="E136" s="25"/>
    </row>
    <row r="137" spans="1:5" ht="12.75">
      <c r="A137" s="25" t="s">
        <v>256</v>
      </c>
      <c r="B137" s="56">
        <v>1105</v>
      </c>
      <c r="C137" s="32" t="s">
        <v>257</v>
      </c>
      <c r="D137" s="32"/>
      <c r="E137" s="25">
        <v>300</v>
      </c>
    </row>
    <row r="138" spans="1:5" ht="12.75">
      <c r="A138" s="25" t="s">
        <v>143</v>
      </c>
      <c r="B138" s="56">
        <v>1105</v>
      </c>
      <c r="C138" s="32" t="s">
        <v>257</v>
      </c>
      <c r="D138" s="32">
        <v>240</v>
      </c>
      <c r="E138" s="25">
        <v>300</v>
      </c>
    </row>
    <row r="139" spans="1:5" ht="12.75">
      <c r="A139" s="34" t="s">
        <v>261</v>
      </c>
      <c r="B139" s="56">
        <v>1200</v>
      </c>
      <c r="C139" s="25"/>
      <c r="D139" s="25"/>
      <c r="E139" s="25">
        <f>SUM(E145+E143)</f>
        <v>3421.3999999999996</v>
      </c>
    </row>
    <row r="140" spans="1:5" ht="12.75">
      <c r="A140" s="25" t="s">
        <v>262</v>
      </c>
      <c r="B140" s="56">
        <v>1202</v>
      </c>
      <c r="C140" s="25"/>
      <c r="D140" s="25"/>
      <c r="E140" s="25">
        <v>887.5</v>
      </c>
    </row>
    <row r="141" spans="1:5" ht="12.75">
      <c r="A141" s="52" t="s">
        <v>247</v>
      </c>
      <c r="B141" s="56"/>
      <c r="C141" s="25"/>
      <c r="D141" s="25"/>
      <c r="E141" s="25"/>
    </row>
    <row r="142" spans="1:5" ht="12.75">
      <c r="A142" s="34" t="s">
        <v>263</v>
      </c>
      <c r="B142" s="56">
        <v>1202</v>
      </c>
      <c r="C142" s="32" t="s">
        <v>264</v>
      </c>
      <c r="D142" s="4"/>
      <c r="E142" s="25"/>
    </row>
    <row r="143" spans="1:5" ht="12.75">
      <c r="A143" s="25" t="s">
        <v>143</v>
      </c>
      <c r="B143" s="56">
        <v>1202</v>
      </c>
      <c r="C143" s="32" t="s">
        <v>264</v>
      </c>
      <c r="D143" s="4">
        <v>240</v>
      </c>
      <c r="E143" s="25">
        <v>887.5</v>
      </c>
    </row>
    <row r="144" spans="1:5" ht="12.75">
      <c r="A144" s="52" t="s">
        <v>247</v>
      </c>
      <c r="B144" s="56"/>
      <c r="C144" s="32"/>
      <c r="D144" s="4"/>
      <c r="E144" s="25"/>
    </row>
    <row r="145" spans="1:5" ht="12.75">
      <c r="A145" s="25" t="s">
        <v>265</v>
      </c>
      <c r="B145" s="56">
        <v>1204</v>
      </c>
      <c r="C145" s="4" t="s">
        <v>266</v>
      </c>
      <c r="D145" s="4"/>
      <c r="E145" s="25">
        <f>SUM(E146:E148)</f>
        <v>2533.8999999999996</v>
      </c>
    </row>
    <row r="146" spans="1:5" ht="12.75">
      <c r="A146" s="45" t="s">
        <v>216</v>
      </c>
      <c r="B146" s="56">
        <v>1204</v>
      </c>
      <c r="C146" s="4" t="s">
        <v>266</v>
      </c>
      <c r="D146" s="4">
        <v>110</v>
      </c>
      <c r="E146" s="25">
        <v>1872.6</v>
      </c>
    </row>
    <row r="147" spans="1:5" ht="12.75">
      <c r="A147" s="25" t="s">
        <v>143</v>
      </c>
      <c r="B147" s="56">
        <v>1204</v>
      </c>
      <c r="C147" s="4" t="s">
        <v>266</v>
      </c>
      <c r="D147" s="4">
        <v>240</v>
      </c>
      <c r="E147" s="25">
        <v>659.3</v>
      </c>
    </row>
    <row r="148" spans="1:5" ht="12.75">
      <c r="A148" s="25" t="s">
        <v>144</v>
      </c>
      <c r="B148" s="56">
        <v>1204</v>
      </c>
      <c r="C148" s="4" t="s">
        <v>266</v>
      </c>
      <c r="D148" s="4">
        <v>850</v>
      </c>
      <c r="E148" s="25">
        <v>2</v>
      </c>
    </row>
    <row r="149" spans="1:5" ht="12.75">
      <c r="A149" s="25" t="s">
        <v>267</v>
      </c>
      <c r="B149" s="56"/>
      <c r="C149" s="4"/>
      <c r="D149" s="4"/>
      <c r="E149" s="25">
        <f>SUM(E15+E59+E91+E106+E104+E127+E139+E63)</f>
        <v>91639.7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7"/>
  <sheetViews>
    <sheetView workbookViewId="0" topLeftCell="A285">
      <selection activeCell="A307" sqref="A307"/>
    </sheetView>
  </sheetViews>
  <sheetFormatPr defaultColWidth="9.140625" defaultRowHeight="12.75"/>
  <cols>
    <col min="1" max="1" width="68.00390625" style="0" customWidth="1"/>
    <col min="2" max="2" width="5.8515625" style="0" customWidth="1"/>
    <col min="3" max="3" width="6.57421875" style="0" customWidth="1"/>
    <col min="4" max="4" width="6.140625" style="0" customWidth="1"/>
    <col min="5" max="5" width="6.28125" style="0" customWidth="1"/>
    <col min="6" max="6" width="6.57421875" style="0" customWidth="1"/>
    <col min="7" max="7" width="7.57421875" style="0" customWidth="1"/>
    <col min="8" max="8" width="7.7109375" style="0" customWidth="1"/>
    <col min="9" max="9" width="7.421875" style="0" customWidth="1"/>
    <col min="10" max="10" width="9.421875" style="0" customWidth="1"/>
  </cols>
  <sheetData>
    <row r="1" spans="1:10" ht="12.75">
      <c r="A1" s="57" t="s">
        <v>268</v>
      </c>
      <c r="B1" s="57"/>
      <c r="C1" s="58"/>
      <c r="D1" s="58"/>
      <c r="E1" s="58"/>
      <c r="F1" s="59"/>
      <c r="G1" s="60"/>
      <c r="H1" s="59"/>
      <c r="I1" s="59"/>
      <c r="J1" s="59"/>
    </row>
    <row r="2" spans="1:10" ht="12.75">
      <c r="A2" s="57" t="s">
        <v>269</v>
      </c>
      <c r="B2" s="57"/>
      <c r="C2" s="58"/>
      <c r="D2" s="58"/>
      <c r="E2" s="58"/>
      <c r="F2" s="59"/>
      <c r="G2" s="60"/>
      <c r="H2" s="59"/>
      <c r="I2" s="59"/>
      <c r="J2" s="59"/>
    </row>
    <row r="3" spans="1:10" ht="12.75">
      <c r="A3" s="57"/>
      <c r="B3" s="57"/>
      <c r="C3" s="58"/>
      <c r="D3" s="58"/>
      <c r="E3" s="58"/>
      <c r="F3" s="59"/>
      <c r="G3" s="60"/>
      <c r="H3" s="59"/>
      <c r="I3" s="59"/>
      <c r="J3" s="59"/>
    </row>
    <row r="4" spans="1:10" ht="12.75">
      <c r="A4" s="57" t="s">
        <v>270</v>
      </c>
      <c r="B4" s="57"/>
      <c r="C4" s="58"/>
      <c r="D4" s="58"/>
      <c r="E4" s="58"/>
      <c r="F4" s="59"/>
      <c r="G4" s="61"/>
      <c r="H4" s="59"/>
      <c r="I4" s="59"/>
      <c r="J4" s="59"/>
    </row>
    <row r="5" spans="1:10" ht="12.75">
      <c r="A5" s="60"/>
      <c r="B5" s="62"/>
      <c r="C5" s="63"/>
      <c r="D5" s="63"/>
      <c r="E5" s="63"/>
      <c r="F5" s="63"/>
      <c r="G5" s="64"/>
      <c r="H5" s="64"/>
      <c r="I5" s="60"/>
      <c r="J5" s="60"/>
    </row>
    <row r="6" spans="1:10" ht="12.7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2.75">
      <c r="A7" s="62" t="s">
        <v>271</v>
      </c>
      <c r="B7" s="63"/>
      <c r="C7" s="63"/>
      <c r="D7" s="63"/>
      <c r="E7" s="63"/>
      <c r="F7" s="65"/>
      <c r="G7" s="65"/>
      <c r="H7" s="60"/>
      <c r="I7" s="60"/>
      <c r="J7" s="60"/>
    </row>
    <row r="8" spans="1:10" ht="12.75">
      <c r="A8" s="65"/>
      <c r="B8" s="61"/>
      <c r="C8" s="66"/>
      <c r="D8" s="66"/>
      <c r="E8" s="66"/>
      <c r="F8" s="60"/>
      <c r="G8" s="60"/>
      <c r="H8" s="60"/>
      <c r="I8" s="60"/>
      <c r="J8" s="60"/>
    </row>
    <row r="9" spans="1:10" ht="12.75">
      <c r="A9" s="57"/>
      <c r="B9" s="57"/>
      <c r="C9" s="58"/>
      <c r="D9" s="58"/>
      <c r="E9" s="58"/>
      <c r="F9" s="59"/>
      <c r="G9" s="59"/>
      <c r="H9" s="59"/>
      <c r="I9" s="59"/>
      <c r="J9" s="59"/>
    </row>
    <row r="10" spans="1:10" ht="12.75">
      <c r="A10" s="67" t="s">
        <v>120</v>
      </c>
      <c r="B10" s="68" t="s">
        <v>121</v>
      </c>
      <c r="C10" s="67" t="s">
        <v>122</v>
      </c>
      <c r="D10" s="68" t="s">
        <v>123</v>
      </c>
      <c r="E10" s="69" t="s">
        <v>272</v>
      </c>
      <c r="F10" s="67" t="s">
        <v>273</v>
      </c>
      <c r="G10" s="67" t="s">
        <v>274</v>
      </c>
      <c r="H10" s="69" t="s">
        <v>275</v>
      </c>
      <c r="I10" s="67" t="s">
        <v>276</v>
      </c>
      <c r="J10" s="67" t="s">
        <v>277</v>
      </c>
    </row>
    <row r="11" spans="1:10" ht="12.75">
      <c r="A11" s="70"/>
      <c r="B11" s="71" t="s">
        <v>125</v>
      </c>
      <c r="C11" s="70" t="s">
        <v>126</v>
      </c>
      <c r="D11" s="71" t="s">
        <v>127</v>
      </c>
      <c r="E11" s="72"/>
      <c r="F11" s="70" t="s">
        <v>278</v>
      </c>
      <c r="G11" s="70" t="s">
        <v>279</v>
      </c>
      <c r="H11" s="70" t="s">
        <v>280</v>
      </c>
      <c r="I11" s="70" t="s">
        <v>281</v>
      </c>
      <c r="J11" s="70" t="s">
        <v>282</v>
      </c>
    </row>
    <row r="12" spans="1:10" ht="12.75">
      <c r="A12" s="73"/>
      <c r="B12" s="73"/>
      <c r="C12" s="71"/>
      <c r="D12" s="71"/>
      <c r="E12" s="74"/>
      <c r="F12" s="70" t="s">
        <v>283</v>
      </c>
      <c r="G12" s="70"/>
      <c r="H12" s="72"/>
      <c r="I12" s="70"/>
      <c r="J12" s="70"/>
    </row>
    <row r="13" spans="1:10" ht="12.75">
      <c r="A13" s="75" t="s">
        <v>129</v>
      </c>
      <c r="B13" s="76" t="s">
        <v>130</v>
      </c>
      <c r="C13" s="71"/>
      <c r="D13" s="70"/>
      <c r="E13" s="71"/>
      <c r="F13" s="77">
        <f>SUM(F14+F20+F41+F70+F74)</f>
        <v>15576.2</v>
      </c>
      <c r="G13" s="77">
        <f>SUM(G14+G20+G41+G70+G74)</f>
        <v>2611.5</v>
      </c>
      <c r="H13" s="77">
        <f>SUM(H14+H20+H41+H70+H74)</f>
        <v>3121.5</v>
      </c>
      <c r="I13" s="77">
        <f>SUM(I14+I20+I41+I70+I74)</f>
        <v>5039.6</v>
      </c>
      <c r="J13" s="77">
        <f>SUM(J14+J20+J41+J70+J74)</f>
        <v>4803.6</v>
      </c>
    </row>
    <row r="14" spans="1:10" ht="12.75">
      <c r="A14" s="77" t="s">
        <v>284</v>
      </c>
      <c r="B14" s="78" t="s">
        <v>132</v>
      </c>
      <c r="C14" s="70"/>
      <c r="D14" s="70"/>
      <c r="E14" s="72"/>
      <c r="F14" s="75">
        <f>SUM(F17)</f>
        <v>909</v>
      </c>
      <c r="G14" s="75">
        <f>SUM(G17)</f>
        <v>198</v>
      </c>
      <c r="H14" s="75">
        <f>SUM(H17)</f>
        <v>240</v>
      </c>
      <c r="I14" s="75">
        <f>SUM(I17)</f>
        <v>238</v>
      </c>
      <c r="J14" s="75">
        <f>SUM(J17)</f>
        <v>233</v>
      </c>
    </row>
    <row r="15" spans="1:10" ht="12.75">
      <c r="A15" s="77" t="s">
        <v>133</v>
      </c>
      <c r="B15" s="73" t="s">
        <v>132</v>
      </c>
      <c r="C15" s="73" t="s">
        <v>134</v>
      </c>
      <c r="D15" s="73"/>
      <c r="E15" s="79"/>
      <c r="F15" s="75"/>
      <c r="G15" s="75"/>
      <c r="H15" s="75"/>
      <c r="I15" s="75"/>
      <c r="J15" s="75"/>
    </row>
    <row r="16" spans="1:10" ht="12.75">
      <c r="A16" s="75" t="s">
        <v>135</v>
      </c>
      <c r="B16" s="73" t="s">
        <v>132</v>
      </c>
      <c r="C16" s="73" t="s">
        <v>134</v>
      </c>
      <c r="D16" s="73">
        <v>120</v>
      </c>
      <c r="E16" s="79"/>
      <c r="F16" s="75"/>
      <c r="G16" s="75"/>
      <c r="H16" s="75"/>
      <c r="I16" s="75"/>
      <c r="J16" s="75"/>
    </row>
    <row r="17" spans="1:10" ht="12.75">
      <c r="A17" s="75" t="s">
        <v>285</v>
      </c>
      <c r="B17" s="73" t="s">
        <v>132</v>
      </c>
      <c r="C17" s="73" t="s">
        <v>134</v>
      </c>
      <c r="D17" s="73">
        <v>120</v>
      </c>
      <c r="E17" s="79">
        <v>210</v>
      </c>
      <c r="F17" s="75">
        <f>SUM(F18:F19)</f>
        <v>909</v>
      </c>
      <c r="G17" s="75">
        <f>SUM(G18:G19)</f>
        <v>198</v>
      </c>
      <c r="H17" s="75">
        <f>SUM(H18:H19)</f>
        <v>240</v>
      </c>
      <c r="I17" s="75">
        <f>SUM(I18:I19)</f>
        <v>238</v>
      </c>
      <c r="J17" s="75">
        <f>SUM(J18:J19)</f>
        <v>233</v>
      </c>
    </row>
    <row r="18" spans="1:10" ht="12.75">
      <c r="A18" s="75" t="s">
        <v>286</v>
      </c>
      <c r="B18" s="73" t="s">
        <v>132</v>
      </c>
      <c r="C18" s="73" t="s">
        <v>134</v>
      </c>
      <c r="D18" s="73">
        <v>120</v>
      </c>
      <c r="E18" s="79">
        <v>211</v>
      </c>
      <c r="F18" s="75">
        <f>SUM(G18:J18)</f>
        <v>732.3</v>
      </c>
      <c r="G18" s="75">
        <v>152</v>
      </c>
      <c r="H18" s="75">
        <v>184</v>
      </c>
      <c r="I18" s="75">
        <v>184</v>
      </c>
      <c r="J18" s="75">
        <v>212.3</v>
      </c>
    </row>
    <row r="19" spans="1:10" ht="12.75">
      <c r="A19" s="75" t="s">
        <v>287</v>
      </c>
      <c r="B19" s="73" t="s">
        <v>132</v>
      </c>
      <c r="C19" s="73" t="s">
        <v>134</v>
      </c>
      <c r="D19" s="73">
        <v>120</v>
      </c>
      <c r="E19" s="79">
        <v>213</v>
      </c>
      <c r="F19" s="75">
        <f>SUM(G19:J19)</f>
        <v>176.7</v>
      </c>
      <c r="G19" s="75">
        <v>46</v>
      </c>
      <c r="H19" s="75">
        <v>56</v>
      </c>
      <c r="I19" s="75">
        <v>54</v>
      </c>
      <c r="J19" s="75">
        <v>20.7</v>
      </c>
    </row>
    <row r="20" spans="1:10" ht="12.75">
      <c r="A20" s="75" t="s">
        <v>288</v>
      </c>
      <c r="B20" s="70" t="s">
        <v>137</v>
      </c>
      <c r="C20" s="70"/>
      <c r="D20" s="70"/>
      <c r="E20" s="72"/>
      <c r="F20" s="75">
        <f>SUM(F22+F24)</f>
        <v>4656</v>
      </c>
      <c r="G20" s="75">
        <f>SUM(G22+G24)</f>
        <v>926.5</v>
      </c>
      <c r="H20" s="75">
        <f>SUM(H22+H24)</f>
        <v>904.5</v>
      </c>
      <c r="I20" s="75">
        <f>SUM(I22+I24)</f>
        <v>1873.6</v>
      </c>
      <c r="J20" s="75">
        <f>SUM(J22+J24)</f>
        <v>951.4</v>
      </c>
    </row>
    <row r="21" spans="1:10" ht="12.75">
      <c r="A21" s="80" t="s">
        <v>139</v>
      </c>
      <c r="B21" s="79" t="s">
        <v>137</v>
      </c>
      <c r="C21" s="81" t="s">
        <v>140</v>
      </c>
      <c r="D21" s="73"/>
      <c r="E21" s="79"/>
      <c r="F21" s="82"/>
      <c r="G21" s="75"/>
      <c r="H21" s="75"/>
      <c r="I21" s="75"/>
      <c r="J21" s="75"/>
    </row>
    <row r="22" spans="1:10" ht="12.75">
      <c r="A22" s="75" t="s">
        <v>135</v>
      </c>
      <c r="B22" s="79" t="s">
        <v>137</v>
      </c>
      <c r="C22" s="81" t="s">
        <v>140</v>
      </c>
      <c r="D22" s="73">
        <v>120</v>
      </c>
      <c r="E22" s="79"/>
      <c r="F22" s="82">
        <f>SUM(G22:J22)</f>
        <v>218.2</v>
      </c>
      <c r="G22" s="75">
        <v>54.5</v>
      </c>
      <c r="H22" s="75">
        <v>54.5</v>
      </c>
      <c r="I22" s="75">
        <v>54.6</v>
      </c>
      <c r="J22" s="75">
        <v>54.6</v>
      </c>
    </row>
    <row r="23" spans="1:10" ht="12.75">
      <c r="A23" s="75" t="s">
        <v>289</v>
      </c>
      <c r="B23" s="79" t="s">
        <v>137</v>
      </c>
      <c r="C23" s="81" t="s">
        <v>140</v>
      </c>
      <c r="D23" s="73">
        <v>120</v>
      </c>
      <c r="E23" s="79">
        <v>212</v>
      </c>
      <c r="F23" s="82">
        <f>SUM(G23:J23)</f>
        <v>218.2</v>
      </c>
      <c r="G23" s="75">
        <v>54.5</v>
      </c>
      <c r="H23" s="75">
        <v>54.5</v>
      </c>
      <c r="I23" s="75">
        <v>54.6</v>
      </c>
      <c r="J23" s="75">
        <v>54.6</v>
      </c>
    </row>
    <row r="24" spans="1:10" ht="12.75">
      <c r="A24" s="83" t="s">
        <v>141</v>
      </c>
      <c r="B24" s="81" t="s">
        <v>137</v>
      </c>
      <c r="C24" s="81" t="s">
        <v>142</v>
      </c>
      <c r="D24" s="73"/>
      <c r="E24" s="79"/>
      <c r="F24" s="82">
        <f>SUM(F26+F30+F36+F38)</f>
        <v>4437.8</v>
      </c>
      <c r="G24" s="82">
        <f>SUM(G26+G30+G36+G38)</f>
        <v>872</v>
      </c>
      <c r="H24" s="82">
        <f>SUM(H26+H30+H36+H38)</f>
        <v>850</v>
      </c>
      <c r="I24" s="82">
        <f>SUM(I26+I30+I36+I38)</f>
        <v>1819</v>
      </c>
      <c r="J24" s="75">
        <f>SUM(J26+J30+J36+J38)</f>
        <v>896.8</v>
      </c>
    </row>
    <row r="25" spans="1:10" ht="12.75">
      <c r="A25" s="75" t="s">
        <v>135</v>
      </c>
      <c r="B25" s="73" t="s">
        <v>137</v>
      </c>
      <c r="C25" s="81" t="s">
        <v>142</v>
      </c>
      <c r="D25" s="73">
        <v>120</v>
      </c>
      <c r="E25" s="79"/>
      <c r="F25" s="82"/>
      <c r="G25" s="82"/>
      <c r="H25" s="82"/>
      <c r="I25" s="82"/>
      <c r="J25" s="75"/>
    </row>
    <row r="26" spans="1:10" ht="12.75">
      <c r="A26" s="75" t="s">
        <v>285</v>
      </c>
      <c r="B26" s="73" t="s">
        <v>137</v>
      </c>
      <c r="C26" s="81" t="s">
        <v>142</v>
      </c>
      <c r="D26" s="73">
        <v>120</v>
      </c>
      <c r="E26" s="79">
        <v>210</v>
      </c>
      <c r="F26" s="82">
        <f>SUM(F27:F28)</f>
        <v>2661.4</v>
      </c>
      <c r="G26" s="82">
        <f>SUM(G27:G28)</f>
        <v>644</v>
      </c>
      <c r="H26" s="82">
        <f>SUM(H27:H28)</f>
        <v>646</v>
      </c>
      <c r="I26" s="82">
        <f>SUM(I27:I28)</f>
        <v>646</v>
      </c>
      <c r="J26" s="75">
        <f>SUM(J27:J28)</f>
        <v>725.4</v>
      </c>
    </row>
    <row r="27" spans="1:10" ht="12.75">
      <c r="A27" s="75" t="s">
        <v>286</v>
      </c>
      <c r="B27" s="73" t="s">
        <v>137</v>
      </c>
      <c r="C27" s="81" t="s">
        <v>142</v>
      </c>
      <c r="D27" s="73">
        <v>120</v>
      </c>
      <c r="E27" s="79">
        <v>211</v>
      </c>
      <c r="F27" s="82">
        <f>SUM(G27:J27)</f>
        <v>2064</v>
      </c>
      <c r="G27" s="75">
        <v>494</v>
      </c>
      <c r="H27" s="75">
        <v>496</v>
      </c>
      <c r="I27" s="75">
        <v>496</v>
      </c>
      <c r="J27" s="75">
        <f>497+81</f>
        <v>578</v>
      </c>
    </row>
    <row r="28" spans="1:10" ht="12.75">
      <c r="A28" s="75" t="s">
        <v>287</v>
      </c>
      <c r="B28" s="73" t="s">
        <v>137</v>
      </c>
      <c r="C28" s="81" t="s">
        <v>142</v>
      </c>
      <c r="D28" s="73">
        <v>120</v>
      </c>
      <c r="E28" s="79">
        <v>213</v>
      </c>
      <c r="F28" s="82">
        <f>SUM(G28:J28)</f>
        <v>597.4</v>
      </c>
      <c r="G28" s="75">
        <v>150</v>
      </c>
      <c r="H28" s="75">
        <v>150</v>
      </c>
      <c r="I28" s="75">
        <v>150</v>
      </c>
      <c r="J28" s="75">
        <f>123+24.4</f>
        <v>147.4</v>
      </c>
    </row>
    <row r="29" spans="1:10" ht="12.75">
      <c r="A29" s="75" t="s">
        <v>143</v>
      </c>
      <c r="B29" s="73" t="s">
        <v>137</v>
      </c>
      <c r="C29" s="81" t="s">
        <v>142</v>
      </c>
      <c r="D29" s="73">
        <v>240</v>
      </c>
      <c r="E29" s="79"/>
      <c r="F29" s="82"/>
      <c r="G29" s="82"/>
      <c r="H29" s="82"/>
      <c r="I29" s="82"/>
      <c r="J29" s="75"/>
    </row>
    <row r="30" spans="1:10" ht="12.75">
      <c r="A30" s="75" t="s">
        <v>290</v>
      </c>
      <c r="B30" s="73" t="s">
        <v>137</v>
      </c>
      <c r="C30" s="81" t="s">
        <v>142</v>
      </c>
      <c r="D30" s="73">
        <v>240</v>
      </c>
      <c r="E30" s="79">
        <v>220</v>
      </c>
      <c r="F30" s="82">
        <f>SUM(F31:F34)</f>
        <v>800.4</v>
      </c>
      <c r="G30" s="82">
        <f>SUM(G31:G34)</f>
        <v>137</v>
      </c>
      <c r="H30" s="82">
        <f>SUM(H31:H34)</f>
        <v>160</v>
      </c>
      <c r="I30" s="82">
        <f>SUM(I31:I34)</f>
        <v>373</v>
      </c>
      <c r="J30" s="75">
        <f>SUM(J31:J34)</f>
        <v>130.4</v>
      </c>
    </row>
    <row r="31" spans="1:10" ht="12.75">
      <c r="A31" s="75" t="s">
        <v>291</v>
      </c>
      <c r="B31" s="73" t="s">
        <v>137</v>
      </c>
      <c r="C31" s="81" t="s">
        <v>142</v>
      </c>
      <c r="D31" s="73">
        <v>240</v>
      </c>
      <c r="E31" s="79">
        <v>221</v>
      </c>
      <c r="F31" s="82">
        <v>4</v>
      </c>
      <c r="G31" s="75">
        <v>2</v>
      </c>
      <c r="H31" s="75"/>
      <c r="I31" s="75">
        <v>2</v>
      </c>
      <c r="J31" s="75"/>
    </row>
    <row r="32" spans="1:10" ht="12.75">
      <c r="A32" s="75" t="s">
        <v>292</v>
      </c>
      <c r="B32" s="73" t="s">
        <v>137</v>
      </c>
      <c r="C32" s="81" t="s">
        <v>142</v>
      </c>
      <c r="D32" s="73">
        <v>240</v>
      </c>
      <c r="E32" s="79">
        <v>223</v>
      </c>
      <c r="F32" s="82">
        <f>SUM(G32:J32)</f>
        <v>84</v>
      </c>
      <c r="G32" s="75">
        <v>21</v>
      </c>
      <c r="H32" s="75">
        <v>20</v>
      </c>
      <c r="I32" s="75">
        <f>27-10</f>
        <v>17</v>
      </c>
      <c r="J32" s="75">
        <v>26</v>
      </c>
    </row>
    <row r="33" spans="1:10" ht="12.75">
      <c r="A33" s="75" t="s">
        <v>293</v>
      </c>
      <c r="B33" s="73" t="s">
        <v>137</v>
      </c>
      <c r="C33" s="81" t="s">
        <v>142</v>
      </c>
      <c r="D33" s="73">
        <v>240</v>
      </c>
      <c r="E33" s="79">
        <v>225</v>
      </c>
      <c r="F33" s="82">
        <f>SUM(G33:J33)</f>
        <v>11</v>
      </c>
      <c r="G33" s="75">
        <v>10</v>
      </c>
      <c r="H33" s="75">
        <f>15-15</f>
        <v>0</v>
      </c>
      <c r="I33" s="75">
        <f>10-10</f>
        <v>0</v>
      </c>
      <c r="J33" s="75">
        <f>15-10-4</f>
        <v>1</v>
      </c>
    </row>
    <row r="34" spans="1:10" ht="12.75">
      <c r="A34" s="75" t="s">
        <v>294</v>
      </c>
      <c r="B34" s="73" t="s">
        <v>137</v>
      </c>
      <c r="C34" s="81" t="s">
        <v>142</v>
      </c>
      <c r="D34" s="73">
        <v>240</v>
      </c>
      <c r="E34" s="79">
        <v>226</v>
      </c>
      <c r="F34" s="82">
        <f>SUM(G34:J34)</f>
        <v>701.4</v>
      </c>
      <c r="G34" s="75">
        <v>104</v>
      </c>
      <c r="H34" s="75">
        <v>140</v>
      </c>
      <c r="I34" s="75">
        <f>144+150+60</f>
        <v>354</v>
      </c>
      <c r="J34" s="75">
        <v>103.4</v>
      </c>
    </row>
    <row r="35" spans="1:10" ht="12.75">
      <c r="A35" s="75" t="s">
        <v>144</v>
      </c>
      <c r="B35" s="73" t="s">
        <v>137</v>
      </c>
      <c r="C35" s="81" t="s">
        <v>142</v>
      </c>
      <c r="D35" s="73">
        <v>850</v>
      </c>
      <c r="E35" s="79"/>
      <c r="F35" s="82"/>
      <c r="G35" s="75"/>
      <c r="H35" s="75"/>
      <c r="I35" s="75"/>
      <c r="J35" s="75"/>
    </row>
    <row r="36" spans="1:10" ht="12.75">
      <c r="A36" s="75" t="s">
        <v>295</v>
      </c>
      <c r="B36" s="73" t="s">
        <v>137</v>
      </c>
      <c r="C36" s="81" t="s">
        <v>142</v>
      </c>
      <c r="D36" s="73">
        <v>850</v>
      </c>
      <c r="E36" s="79">
        <v>290</v>
      </c>
      <c r="F36" s="82">
        <f>SUM(G36:J36)</f>
        <v>41</v>
      </c>
      <c r="G36" s="75">
        <v>16</v>
      </c>
      <c r="H36" s="75">
        <v>14</v>
      </c>
      <c r="I36" s="75">
        <f>13-13</f>
        <v>0</v>
      </c>
      <c r="J36" s="75">
        <f>13-2</f>
        <v>11</v>
      </c>
    </row>
    <row r="37" spans="1:10" ht="12.75">
      <c r="A37" s="75" t="s">
        <v>143</v>
      </c>
      <c r="B37" s="73" t="s">
        <v>137</v>
      </c>
      <c r="C37" s="81" t="s">
        <v>142</v>
      </c>
      <c r="D37" s="73">
        <v>240</v>
      </c>
      <c r="E37" s="79"/>
      <c r="F37" s="82"/>
      <c r="G37" s="75"/>
      <c r="H37" s="75"/>
      <c r="I37" s="75"/>
      <c r="J37" s="75"/>
    </row>
    <row r="38" spans="1:10" ht="12.75">
      <c r="A38" s="75" t="s">
        <v>296</v>
      </c>
      <c r="B38" s="73" t="s">
        <v>137</v>
      </c>
      <c r="C38" s="81" t="s">
        <v>142</v>
      </c>
      <c r="D38" s="73">
        <v>240</v>
      </c>
      <c r="E38" s="79">
        <v>300</v>
      </c>
      <c r="F38" s="82">
        <f>SUM(F39:F40)</f>
        <v>935</v>
      </c>
      <c r="G38" s="75">
        <f>SUM(G39:G40)</f>
        <v>75</v>
      </c>
      <c r="H38" s="75">
        <f>SUM(H39:H40)</f>
        <v>30</v>
      </c>
      <c r="I38" s="75">
        <f>SUM(I39:I40)</f>
        <v>800</v>
      </c>
      <c r="J38" s="75">
        <f>SUM(J39:J40)</f>
        <v>30</v>
      </c>
    </row>
    <row r="39" spans="1:10" ht="12.75">
      <c r="A39" s="75" t="s">
        <v>297</v>
      </c>
      <c r="B39" s="73" t="s">
        <v>137</v>
      </c>
      <c r="C39" s="81" t="s">
        <v>142</v>
      </c>
      <c r="D39" s="73">
        <v>240</v>
      </c>
      <c r="E39" s="79">
        <v>310</v>
      </c>
      <c r="F39" s="82">
        <f>SUM(G39:J39)</f>
        <v>760</v>
      </c>
      <c r="G39" s="75"/>
      <c r="H39" s="75"/>
      <c r="I39" s="75">
        <f>800-40</f>
        <v>760</v>
      </c>
      <c r="J39" s="75"/>
    </row>
    <row r="40" spans="1:10" ht="12.75">
      <c r="A40" s="75" t="s">
        <v>298</v>
      </c>
      <c r="B40" s="73" t="s">
        <v>137</v>
      </c>
      <c r="C40" s="81" t="s">
        <v>142</v>
      </c>
      <c r="D40" s="73">
        <v>240</v>
      </c>
      <c r="E40" s="79">
        <v>340</v>
      </c>
      <c r="F40" s="82">
        <f>SUM(G40:J40)</f>
        <v>175</v>
      </c>
      <c r="G40" s="75">
        <v>75</v>
      </c>
      <c r="H40" s="75">
        <v>30</v>
      </c>
      <c r="I40" s="75">
        <f>30+45-35</f>
        <v>40</v>
      </c>
      <c r="J40" s="75">
        <v>30</v>
      </c>
    </row>
    <row r="41" spans="1:10" ht="12.75">
      <c r="A41" s="84" t="s">
        <v>145</v>
      </c>
      <c r="B41" s="73"/>
      <c r="C41" s="73"/>
      <c r="D41" s="73"/>
      <c r="E41" s="73"/>
      <c r="F41" s="82">
        <f>SUM(F42+F67)</f>
        <v>7016.2</v>
      </c>
      <c r="G41" s="82">
        <f>SUM(G42+G67)</f>
        <v>1487</v>
      </c>
      <c r="H41" s="82">
        <f>SUM(H42+H67)</f>
        <v>1694</v>
      </c>
      <c r="I41" s="82">
        <f>SUM(I42+I67)</f>
        <v>1873</v>
      </c>
      <c r="J41" s="75">
        <f>SUM(J42+J67)</f>
        <v>1962.2</v>
      </c>
    </row>
    <row r="42" spans="1:10" ht="12.75">
      <c r="A42" s="77" t="s">
        <v>146</v>
      </c>
      <c r="B42" s="73" t="s">
        <v>147</v>
      </c>
      <c r="C42" s="73"/>
      <c r="D42" s="73"/>
      <c r="E42" s="73"/>
      <c r="F42" s="82">
        <f>SUM(F44+F48)</f>
        <v>6976</v>
      </c>
      <c r="G42" s="82">
        <f>SUM(G44+G48)</f>
        <v>1487</v>
      </c>
      <c r="H42" s="82">
        <f>SUM(H44+H48)</f>
        <v>1679</v>
      </c>
      <c r="I42" s="82">
        <f>SUM(I44+I48)</f>
        <v>1863</v>
      </c>
      <c r="J42" s="75">
        <f>SUM(J44+J48)</f>
        <v>1947</v>
      </c>
    </row>
    <row r="43" spans="1:10" ht="12.75">
      <c r="A43" s="75" t="s">
        <v>299</v>
      </c>
      <c r="B43" s="73" t="s">
        <v>147</v>
      </c>
      <c r="C43" s="73" t="s">
        <v>149</v>
      </c>
      <c r="D43" s="73"/>
      <c r="E43" s="79"/>
      <c r="F43" s="82"/>
      <c r="G43" s="75"/>
      <c r="H43" s="75"/>
      <c r="I43" s="75"/>
      <c r="J43" s="75"/>
    </row>
    <row r="44" spans="1:10" ht="12.75">
      <c r="A44" s="75" t="s">
        <v>135</v>
      </c>
      <c r="B44" s="73" t="s">
        <v>147</v>
      </c>
      <c r="C44" s="73" t="s">
        <v>149</v>
      </c>
      <c r="D44" s="73">
        <v>120</v>
      </c>
      <c r="E44" s="79"/>
      <c r="F44" s="82">
        <f>SUM(F46:F47)</f>
        <v>930.5</v>
      </c>
      <c r="G44" s="82">
        <f>SUM(G46:G47)</f>
        <v>198</v>
      </c>
      <c r="H44" s="82">
        <f>SUM(H46:H47)</f>
        <v>256</v>
      </c>
      <c r="I44" s="82">
        <f>SUM(I46:I47)</f>
        <v>238</v>
      </c>
      <c r="J44" s="75">
        <f>SUM(J46:J47)</f>
        <v>238.5</v>
      </c>
    </row>
    <row r="45" spans="1:10" ht="12.75">
      <c r="A45" s="75" t="s">
        <v>285</v>
      </c>
      <c r="B45" s="73" t="s">
        <v>147</v>
      </c>
      <c r="C45" s="73" t="s">
        <v>149</v>
      </c>
      <c r="D45" s="73">
        <v>120</v>
      </c>
      <c r="E45" s="79">
        <v>210</v>
      </c>
      <c r="F45" s="82">
        <f>SUM(F46:F47)</f>
        <v>930.5</v>
      </c>
      <c r="G45" s="82">
        <f>SUM(G46:G47)</f>
        <v>198</v>
      </c>
      <c r="H45" s="82">
        <f>SUM(H46:H47)</f>
        <v>256</v>
      </c>
      <c r="I45" s="82">
        <f>SUM(I46:I47)</f>
        <v>238</v>
      </c>
      <c r="J45" s="75">
        <f>SUM(J46:J47)</f>
        <v>238.5</v>
      </c>
    </row>
    <row r="46" spans="1:10" ht="12.75">
      <c r="A46" s="75" t="s">
        <v>286</v>
      </c>
      <c r="B46" s="73" t="s">
        <v>147</v>
      </c>
      <c r="C46" s="73" t="s">
        <v>149</v>
      </c>
      <c r="D46" s="73">
        <v>120</v>
      </c>
      <c r="E46" s="79">
        <v>211</v>
      </c>
      <c r="F46" s="82">
        <f>SUM(G46:J46)</f>
        <v>751.8</v>
      </c>
      <c r="G46" s="75">
        <v>152</v>
      </c>
      <c r="H46" s="75">
        <f>184+16</f>
        <v>200</v>
      </c>
      <c r="I46" s="75">
        <v>184</v>
      </c>
      <c r="J46" s="75">
        <f>212.3+3.5</f>
        <v>215.8</v>
      </c>
    </row>
    <row r="47" spans="1:10" ht="12.75">
      <c r="A47" s="75" t="s">
        <v>287</v>
      </c>
      <c r="B47" s="73" t="s">
        <v>147</v>
      </c>
      <c r="C47" s="73" t="s">
        <v>149</v>
      </c>
      <c r="D47" s="73">
        <v>120</v>
      </c>
      <c r="E47" s="79">
        <v>213</v>
      </c>
      <c r="F47" s="82">
        <f>SUM(G47:J47)</f>
        <v>178.7</v>
      </c>
      <c r="G47" s="75">
        <v>46</v>
      </c>
      <c r="H47" s="75">
        <v>56</v>
      </c>
      <c r="I47" s="75">
        <v>54</v>
      </c>
      <c r="J47" s="75">
        <f>20.7+2</f>
        <v>22.7</v>
      </c>
    </row>
    <row r="48" spans="1:10" ht="12.75">
      <c r="A48" s="85" t="s">
        <v>150</v>
      </c>
      <c r="B48" s="81" t="s">
        <v>147</v>
      </c>
      <c r="C48" s="81" t="s">
        <v>151</v>
      </c>
      <c r="D48" s="73"/>
      <c r="E48" s="79"/>
      <c r="F48" s="82">
        <f>SUM(F50+F54+F61+F63)</f>
        <v>6045.5</v>
      </c>
      <c r="G48" s="82">
        <f>SUM(G50+G54+G61+G63)</f>
        <v>1289</v>
      </c>
      <c r="H48" s="82">
        <f>SUM(H50+H54+H61+H63)</f>
        <v>1423</v>
      </c>
      <c r="I48" s="82">
        <f>SUM(I50+I54+I61+I63)</f>
        <v>1625</v>
      </c>
      <c r="J48" s="75">
        <f>SUM(J50+J54+J61+J63)</f>
        <v>1708.5</v>
      </c>
    </row>
    <row r="49" spans="1:10" ht="12.75">
      <c r="A49" s="75" t="s">
        <v>135</v>
      </c>
      <c r="B49" s="73" t="s">
        <v>147</v>
      </c>
      <c r="C49" s="81" t="s">
        <v>151</v>
      </c>
      <c r="D49" s="73">
        <v>120</v>
      </c>
      <c r="E49" s="79"/>
      <c r="F49" s="82"/>
      <c r="G49" s="75"/>
      <c r="H49" s="75"/>
      <c r="I49" s="75"/>
      <c r="J49" s="75"/>
    </row>
    <row r="50" spans="1:10" ht="12.75">
      <c r="A50" s="75" t="s">
        <v>285</v>
      </c>
      <c r="B50" s="73" t="s">
        <v>147</v>
      </c>
      <c r="C50" s="81" t="s">
        <v>151</v>
      </c>
      <c r="D50" s="73">
        <v>120</v>
      </c>
      <c r="E50" s="79">
        <v>210</v>
      </c>
      <c r="F50" s="82">
        <f>SUM(F51:F52)</f>
        <v>4131</v>
      </c>
      <c r="G50" s="82">
        <f>SUM(G51:G52)</f>
        <v>806</v>
      </c>
      <c r="H50" s="82">
        <f>SUM(H51:H52)</f>
        <v>952</v>
      </c>
      <c r="I50" s="82">
        <f>SUM(I51:I52)</f>
        <v>1101</v>
      </c>
      <c r="J50" s="75">
        <f>SUM(J51:J52)</f>
        <v>1272</v>
      </c>
    </row>
    <row r="51" spans="1:10" ht="12.75">
      <c r="A51" s="75" t="s">
        <v>286</v>
      </c>
      <c r="B51" s="73" t="s">
        <v>147</v>
      </c>
      <c r="C51" s="81" t="s">
        <v>151</v>
      </c>
      <c r="D51" s="73">
        <v>120</v>
      </c>
      <c r="E51" s="79">
        <v>211</v>
      </c>
      <c r="F51" s="82">
        <f>SUM(G51:J51)</f>
        <v>3218</v>
      </c>
      <c r="G51" s="75">
        <v>619</v>
      </c>
      <c r="H51" s="75">
        <f>743-16</f>
        <v>727</v>
      </c>
      <c r="I51" s="75">
        <f>743+121</f>
        <v>864</v>
      </c>
      <c r="J51" s="75">
        <f>864+121+23</f>
        <v>1008</v>
      </c>
    </row>
    <row r="52" spans="1:10" ht="12.75">
      <c r="A52" s="75" t="s">
        <v>287</v>
      </c>
      <c r="B52" s="73" t="s">
        <v>147</v>
      </c>
      <c r="C52" s="81" t="s">
        <v>151</v>
      </c>
      <c r="D52" s="73">
        <v>120</v>
      </c>
      <c r="E52" s="79">
        <v>213</v>
      </c>
      <c r="F52" s="82">
        <f>SUM(G52:J52)</f>
        <v>913</v>
      </c>
      <c r="G52" s="75">
        <v>187</v>
      </c>
      <c r="H52" s="75">
        <v>225</v>
      </c>
      <c r="I52" s="75">
        <f>222+37-22</f>
        <v>237</v>
      </c>
      <c r="J52" s="75">
        <f>221+36+7</f>
        <v>264</v>
      </c>
    </row>
    <row r="53" spans="1:10" ht="12.75">
      <c r="A53" s="75" t="s">
        <v>143</v>
      </c>
      <c r="B53" s="73" t="s">
        <v>147</v>
      </c>
      <c r="C53" s="81" t="s">
        <v>151</v>
      </c>
      <c r="D53" s="73">
        <v>240</v>
      </c>
      <c r="E53" s="79"/>
      <c r="F53" s="82"/>
      <c r="G53" s="82"/>
      <c r="H53" s="82"/>
      <c r="I53" s="82"/>
      <c r="J53" s="75"/>
    </row>
    <row r="54" spans="1:10" ht="12.75">
      <c r="A54" s="75" t="s">
        <v>290</v>
      </c>
      <c r="B54" s="73" t="s">
        <v>147</v>
      </c>
      <c r="C54" s="81" t="s">
        <v>151</v>
      </c>
      <c r="D54" s="73">
        <v>240</v>
      </c>
      <c r="E54" s="79">
        <v>220</v>
      </c>
      <c r="F54" s="82">
        <f>SUM(F55:F59)</f>
        <v>1721.9</v>
      </c>
      <c r="G54" s="82">
        <f>SUM(G55:G59)</f>
        <v>400</v>
      </c>
      <c r="H54" s="82">
        <f>SUM(H55:H59)</f>
        <v>399</v>
      </c>
      <c r="I54" s="82">
        <f>SUM(I55:I59)</f>
        <v>507</v>
      </c>
      <c r="J54" s="82">
        <f>SUM(J55:J59)</f>
        <v>415.9</v>
      </c>
    </row>
    <row r="55" spans="1:10" ht="12.75">
      <c r="A55" s="75" t="s">
        <v>291</v>
      </c>
      <c r="B55" s="73" t="s">
        <v>147</v>
      </c>
      <c r="C55" s="81" t="s">
        <v>151</v>
      </c>
      <c r="D55" s="73">
        <v>240</v>
      </c>
      <c r="E55" s="79">
        <v>221</v>
      </c>
      <c r="F55" s="82">
        <f>SUM(G55:J55)</f>
        <v>94</v>
      </c>
      <c r="G55" s="75">
        <v>22</v>
      </c>
      <c r="H55" s="75">
        <v>21</v>
      </c>
      <c r="I55" s="75">
        <f>22+7</f>
        <v>29</v>
      </c>
      <c r="J55" s="75">
        <v>22</v>
      </c>
    </row>
    <row r="56" spans="1:10" ht="12.75">
      <c r="A56" s="75" t="s">
        <v>300</v>
      </c>
      <c r="B56" s="73" t="s">
        <v>147</v>
      </c>
      <c r="C56" s="81" t="s">
        <v>151</v>
      </c>
      <c r="D56" s="73">
        <v>240</v>
      </c>
      <c r="E56" s="79">
        <v>222</v>
      </c>
      <c r="F56" s="82">
        <v>20</v>
      </c>
      <c r="G56" s="75">
        <v>5</v>
      </c>
      <c r="H56" s="75">
        <v>5</v>
      </c>
      <c r="I56" s="75">
        <v>5</v>
      </c>
      <c r="J56" s="75">
        <v>5</v>
      </c>
    </row>
    <row r="57" spans="1:10" ht="12.75">
      <c r="A57" s="75" t="s">
        <v>292</v>
      </c>
      <c r="B57" s="73" t="s">
        <v>147</v>
      </c>
      <c r="C57" s="81" t="s">
        <v>151</v>
      </c>
      <c r="D57" s="73">
        <v>240</v>
      </c>
      <c r="E57" s="79">
        <v>223</v>
      </c>
      <c r="F57" s="82">
        <f>SUM(G57:J57)</f>
        <v>97</v>
      </c>
      <c r="G57" s="75">
        <v>12</v>
      </c>
      <c r="H57" s="75">
        <v>12</v>
      </c>
      <c r="I57" s="75">
        <f>6+31</f>
        <v>37</v>
      </c>
      <c r="J57" s="75">
        <f>6+30</f>
        <v>36</v>
      </c>
    </row>
    <row r="58" spans="1:10" ht="12.75">
      <c r="A58" s="75" t="s">
        <v>293</v>
      </c>
      <c r="B58" s="73" t="s">
        <v>147</v>
      </c>
      <c r="C58" s="81" t="s">
        <v>151</v>
      </c>
      <c r="D58" s="73">
        <v>240</v>
      </c>
      <c r="E58" s="79">
        <v>225</v>
      </c>
      <c r="F58" s="82">
        <f>SUM(G58:J58)</f>
        <v>290.9</v>
      </c>
      <c r="G58" s="75">
        <v>79</v>
      </c>
      <c r="H58" s="75">
        <v>79</v>
      </c>
      <c r="I58" s="75">
        <f>79-17</f>
        <v>62</v>
      </c>
      <c r="J58" s="75">
        <f>78-1.6-5.5</f>
        <v>70.9</v>
      </c>
    </row>
    <row r="59" spans="1:10" ht="12.75">
      <c r="A59" s="75" t="s">
        <v>294</v>
      </c>
      <c r="B59" s="73" t="s">
        <v>147</v>
      </c>
      <c r="C59" s="81" t="s">
        <v>151</v>
      </c>
      <c r="D59" s="73">
        <v>240</v>
      </c>
      <c r="E59" s="79">
        <v>226</v>
      </c>
      <c r="F59" s="82">
        <f>SUM(G59:J59)</f>
        <v>1220</v>
      </c>
      <c r="G59" s="75">
        <v>282</v>
      </c>
      <c r="H59" s="75">
        <v>282</v>
      </c>
      <c r="I59" s="75">
        <f>282+100-8</f>
        <v>374</v>
      </c>
      <c r="J59" s="75">
        <v>282</v>
      </c>
    </row>
    <row r="60" spans="1:10" ht="12.75">
      <c r="A60" s="75" t="s">
        <v>144</v>
      </c>
      <c r="B60" s="73" t="s">
        <v>147</v>
      </c>
      <c r="C60" s="81" t="s">
        <v>151</v>
      </c>
      <c r="D60" s="73">
        <v>850</v>
      </c>
      <c r="E60" s="79"/>
      <c r="F60" s="82"/>
      <c r="G60" s="75"/>
      <c r="H60" s="75"/>
      <c r="I60" s="75"/>
      <c r="J60" s="75"/>
    </row>
    <row r="61" spans="1:10" ht="12.75">
      <c r="A61" s="75" t="s">
        <v>301</v>
      </c>
      <c r="B61" s="73" t="s">
        <v>147</v>
      </c>
      <c r="C61" s="81" t="s">
        <v>151</v>
      </c>
      <c r="D61" s="73">
        <v>850</v>
      </c>
      <c r="E61" s="79">
        <v>290</v>
      </c>
      <c r="F61" s="82">
        <f>SUM(G61:J61)</f>
        <v>3</v>
      </c>
      <c r="G61" s="75">
        <v>1</v>
      </c>
      <c r="H61" s="75">
        <v>1</v>
      </c>
      <c r="I61" s="75"/>
      <c r="J61" s="75">
        <v>1</v>
      </c>
    </row>
    <row r="62" spans="1:10" ht="12.75">
      <c r="A62" s="75" t="s">
        <v>143</v>
      </c>
      <c r="B62" s="73" t="s">
        <v>147</v>
      </c>
      <c r="C62" s="81" t="s">
        <v>151</v>
      </c>
      <c r="D62" s="73">
        <v>240</v>
      </c>
      <c r="E62" s="79"/>
      <c r="F62" s="82"/>
      <c r="G62" s="82"/>
      <c r="H62" s="82"/>
      <c r="I62" s="82"/>
      <c r="J62" s="75"/>
    </row>
    <row r="63" spans="1:10" ht="12.75">
      <c r="A63" s="75" t="s">
        <v>296</v>
      </c>
      <c r="B63" s="73" t="s">
        <v>147</v>
      </c>
      <c r="C63" s="81" t="s">
        <v>151</v>
      </c>
      <c r="D63" s="73">
        <v>240</v>
      </c>
      <c r="E63" s="79">
        <v>300</v>
      </c>
      <c r="F63" s="82">
        <f>SUM(F64:F65)</f>
        <v>189.6</v>
      </c>
      <c r="G63" s="82">
        <f>SUM(G64:G65)</f>
        <v>82</v>
      </c>
      <c r="H63" s="82">
        <f>SUM(H64:H65)</f>
        <v>71</v>
      </c>
      <c r="I63" s="82">
        <f>SUM(I64:I65)</f>
        <v>17</v>
      </c>
      <c r="J63" s="75">
        <f>SUM(J64:J65)</f>
        <v>19.6</v>
      </c>
    </row>
    <row r="64" spans="1:10" ht="12.75">
      <c r="A64" s="75" t="s">
        <v>297</v>
      </c>
      <c r="B64" s="73" t="s">
        <v>147</v>
      </c>
      <c r="C64" s="81" t="s">
        <v>151</v>
      </c>
      <c r="D64" s="73">
        <v>240</v>
      </c>
      <c r="E64" s="79">
        <v>310</v>
      </c>
      <c r="F64" s="82">
        <f>SUM(G64:J64)</f>
        <v>79.6</v>
      </c>
      <c r="G64" s="75">
        <v>45</v>
      </c>
      <c r="H64" s="75">
        <f>5+37-9</f>
        <v>33</v>
      </c>
      <c r="I64" s="75">
        <f>40-21-19</f>
        <v>0</v>
      </c>
      <c r="J64" s="75">
        <v>1.6</v>
      </c>
    </row>
    <row r="65" spans="1:10" ht="12.75">
      <c r="A65" s="75" t="s">
        <v>298</v>
      </c>
      <c r="B65" s="73" t="s">
        <v>147</v>
      </c>
      <c r="C65" s="81" t="s">
        <v>151</v>
      </c>
      <c r="D65" s="73">
        <v>240</v>
      </c>
      <c r="E65" s="79">
        <v>340</v>
      </c>
      <c r="F65" s="82">
        <f>SUM(G65:J65)</f>
        <v>110</v>
      </c>
      <c r="G65" s="75">
        <v>37</v>
      </c>
      <c r="H65" s="75">
        <v>38</v>
      </c>
      <c r="I65" s="75">
        <f>37-20</f>
        <v>17</v>
      </c>
      <c r="J65" s="75">
        <f>38-20</f>
        <v>18</v>
      </c>
    </row>
    <row r="66" spans="1:10" ht="12.75">
      <c r="A66" s="86" t="s">
        <v>152</v>
      </c>
      <c r="B66" s="87"/>
      <c r="C66" s="87"/>
      <c r="D66" s="87"/>
      <c r="E66" s="88"/>
      <c r="F66" s="84"/>
      <c r="G66" s="84"/>
      <c r="H66" s="84"/>
      <c r="I66" s="84"/>
      <c r="J66" s="84"/>
    </row>
    <row r="67" spans="1:10" ht="12.75">
      <c r="A67" s="86" t="s">
        <v>153</v>
      </c>
      <c r="B67" s="89" t="s">
        <v>147</v>
      </c>
      <c r="C67" s="89" t="s">
        <v>154</v>
      </c>
      <c r="D67" s="89"/>
      <c r="E67" s="89"/>
      <c r="F67" s="77">
        <f>SUM(F69)</f>
        <v>40.2</v>
      </c>
      <c r="G67" s="77">
        <f>SUM(G69)</f>
        <v>0</v>
      </c>
      <c r="H67" s="77">
        <f>SUM(H69)</f>
        <v>15</v>
      </c>
      <c r="I67" s="77">
        <f>SUM(I69)</f>
        <v>10</v>
      </c>
      <c r="J67" s="77">
        <f>SUM(J69)</f>
        <v>15.2</v>
      </c>
    </row>
    <row r="68" spans="1:10" ht="12.75">
      <c r="A68" s="85" t="s">
        <v>155</v>
      </c>
      <c r="B68" s="87" t="s">
        <v>147</v>
      </c>
      <c r="C68" s="87" t="s">
        <v>154</v>
      </c>
      <c r="D68" s="87">
        <v>598</v>
      </c>
      <c r="E68" s="90"/>
      <c r="F68" s="91"/>
      <c r="G68" s="77"/>
      <c r="H68" s="77"/>
      <c r="I68" s="77"/>
      <c r="J68" s="77"/>
    </row>
    <row r="69" spans="1:10" ht="12.75">
      <c r="A69" s="75" t="s">
        <v>294</v>
      </c>
      <c r="B69" s="88" t="s">
        <v>147</v>
      </c>
      <c r="C69" s="88" t="s">
        <v>154</v>
      </c>
      <c r="D69" s="88">
        <v>598</v>
      </c>
      <c r="E69" s="92">
        <v>226</v>
      </c>
      <c r="F69" s="82">
        <f>SUM(G69:J69)</f>
        <v>40.2</v>
      </c>
      <c r="G69" s="75"/>
      <c r="H69" s="75">
        <v>15</v>
      </c>
      <c r="I69" s="75">
        <v>10</v>
      </c>
      <c r="J69" s="75">
        <v>15.2</v>
      </c>
    </row>
    <row r="70" spans="1:10" ht="12.75">
      <c r="A70" s="75" t="s">
        <v>156</v>
      </c>
      <c r="B70" s="73" t="s">
        <v>157</v>
      </c>
      <c r="C70" s="73"/>
      <c r="D70" s="73"/>
      <c r="E70" s="79"/>
      <c r="F70" s="82">
        <f>SUM(F73)</f>
        <v>200</v>
      </c>
      <c r="G70" s="75">
        <f>SUM(G73)</f>
        <v>0</v>
      </c>
      <c r="H70" s="75">
        <f>SUM(H73)</f>
        <v>0</v>
      </c>
      <c r="I70" s="75">
        <f>SUM(I73)</f>
        <v>100</v>
      </c>
      <c r="J70" s="75">
        <f>SUM(J73)</f>
        <v>100</v>
      </c>
    </row>
    <row r="71" spans="1:10" ht="12.75">
      <c r="A71" s="75" t="s">
        <v>158</v>
      </c>
      <c r="B71" s="73" t="s">
        <v>157</v>
      </c>
      <c r="C71" s="73" t="s">
        <v>159</v>
      </c>
      <c r="D71" s="93"/>
      <c r="E71" s="79"/>
      <c r="F71" s="82"/>
      <c r="G71" s="75"/>
      <c r="H71" s="75"/>
      <c r="I71" s="75"/>
      <c r="J71" s="75"/>
    </row>
    <row r="72" spans="1:10" ht="12.75">
      <c r="A72" s="75" t="s">
        <v>160</v>
      </c>
      <c r="B72" s="73" t="s">
        <v>157</v>
      </c>
      <c r="C72" s="73" t="s">
        <v>159</v>
      </c>
      <c r="D72" s="94">
        <v>870</v>
      </c>
      <c r="E72" s="79"/>
      <c r="F72" s="82"/>
      <c r="G72" s="75"/>
      <c r="H72" s="75"/>
      <c r="I72" s="75"/>
      <c r="J72" s="75"/>
    </row>
    <row r="73" spans="1:10" ht="12.75">
      <c r="A73" s="75" t="s">
        <v>294</v>
      </c>
      <c r="B73" s="73" t="s">
        <v>157</v>
      </c>
      <c r="C73" s="73" t="s">
        <v>159</v>
      </c>
      <c r="D73" s="94">
        <v>870</v>
      </c>
      <c r="E73" s="79">
        <v>226</v>
      </c>
      <c r="F73" s="82">
        <v>200</v>
      </c>
      <c r="G73" s="75"/>
      <c r="H73" s="75"/>
      <c r="I73" s="75">
        <v>100</v>
      </c>
      <c r="J73" s="75">
        <v>100</v>
      </c>
    </row>
    <row r="74" spans="1:10" ht="12.75">
      <c r="A74" s="75" t="s">
        <v>161</v>
      </c>
      <c r="B74" s="73" t="s">
        <v>162</v>
      </c>
      <c r="C74" s="73"/>
      <c r="D74" s="73"/>
      <c r="E74" s="79"/>
      <c r="F74" s="82">
        <f>SUM(F75+F85+F86+F90+F97+F81+F100+F104)</f>
        <v>2795</v>
      </c>
      <c r="G74" s="82">
        <f>SUM(G75+G85+G86+G90+G97+G81+G100+G104)</f>
        <v>0</v>
      </c>
      <c r="H74" s="82">
        <f>SUM(H75+H85+H86+H90+H97+H81+H100+H104)</f>
        <v>283</v>
      </c>
      <c r="I74" s="82">
        <f>SUM(I75+I85+I86+I90+I97+I81+I100+I104)</f>
        <v>955</v>
      </c>
      <c r="J74" s="75">
        <f>SUM(J75+J85+J86+J90+J97+J81+J100+J104)</f>
        <v>1557</v>
      </c>
    </row>
    <row r="75" spans="1:10" ht="12.75" hidden="1">
      <c r="A75" s="84"/>
      <c r="B75" s="74"/>
      <c r="C75" s="81"/>
      <c r="D75" s="73"/>
      <c r="E75" s="79"/>
      <c r="F75" s="82"/>
      <c r="G75" s="75"/>
      <c r="H75" s="75"/>
      <c r="I75" s="75"/>
      <c r="J75" s="75"/>
    </row>
    <row r="76" spans="1:10" ht="12.75" hidden="1">
      <c r="A76" s="75"/>
      <c r="B76" s="74"/>
      <c r="C76" s="81"/>
      <c r="D76" s="73"/>
      <c r="E76" s="79"/>
      <c r="F76" s="82"/>
      <c r="G76" s="75"/>
      <c r="H76" s="75"/>
      <c r="I76" s="75"/>
      <c r="J76" s="75"/>
    </row>
    <row r="77" spans="1:10" ht="12.75" hidden="1">
      <c r="A77" s="75"/>
      <c r="B77" s="74"/>
      <c r="C77" s="81"/>
      <c r="D77" s="73"/>
      <c r="E77" s="79"/>
      <c r="F77" s="82"/>
      <c r="G77" s="75"/>
      <c r="H77" s="75"/>
      <c r="I77" s="75"/>
      <c r="J77" s="75"/>
    </row>
    <row r="78" spans="1:10" ht="12.75">
      <c r="A78" s="95" t="s">
        <v>163</v>
      </c>
      <c r="B78" s="96"/>
      <c r="C78" s="96"/>
      <c r="D78" s="96"/>
      <c r="E78" s="67"/>
      <c r="F78" s="84"/>
      <c r="G78" s="84"/>
      <c r="H78" s="84"/>
      <c r="I78" s="84"/>
      <c r="J78" s="84"/>
    </row>
    <row r="79" spans="1:10" ht="12.75">
      <c r="A79" s="80" t="s">
        <v>164</v>
      </c>
      <c r="B79" s="70" t="s">
        <v>162</v>
      </c>
      <c r="C79" s="97" t="s">
        <v>165</v>
      </c>
      <c r="D79" s="97"/>
      <c r="E79" s="97"/>
      <c r="F79" s="91"/>
      <c r="G79" s="77"/>
      <c r="H79" s="77"/>
      <c r="I79" s="77"/>
      <c r="J79" s="77"/>
    </row>
    <row r="80" spans="1:10" ht="12.75">
      <c r="A80" s="75" t="s">
        <v>166</v>
      </c>
      <c r="B80" s="73" t="s">
        <v>162</v>
      </c>
      <c r="C80" s="73" t="s">
        <v>165</v>
      </c>
      <c r="D80" s="73">
        <v>630</v>
      </c>
      <c r="E80" s="71"/>
      <c r="F80" s="91"/>
      <c r="G80" s="77"/>
      <c r="H80" s="77"/>
      <c r="I80" s="77"/>
      <c r="J80" s="77"/>
    </row>
    <row r="81" spans="1:10" ht="12.75">
      <c r="A81" s="80" t="s">
        <v>302</v>
      </c>
      <c r="B81" s="73" t="s">
        <v>162</v>
      </c>
      <c r="C81" s="73" t="s">
        <v>165</v>
      </c>
      <c r="D81" s="73">
        <v>630</v>
      </c>
      <c r="E81" s="79">
        <v>242</v>
      </c>
      <c r="F81" s="82">
        <f>SUM(G81:J81)</f>
        <v>220</v>
      </c>
      <c r="G81" s="75">
        <f>70-70</f>
        <v>0</v>
      </c>
      <c r="H81" s="75">
        <f>105-105</f>
        <v>0</v>
      </c>
      <c r="I81" s="75">
        <f>105-25</f>
        <v>80</v>
      </c>
      <c r="J81" s="75">
        <v>140</v>
      </c>
    </row>
    <row r="82" spans="1:10" ht="12.75">
      <c r="A82" s="84" t="s">
        <v>303</v>
      </c>
      <c r="B82" s="72"/>
      <c r="C82" s="72"/>
      <c r="D82" s="73"/>
      <c r="E82" s="79"/>
      <c r="F82" s="82"/>
      <c r="G82" s="75"/>
      <c r="H82" s="75"/>
      <c r="I82" s="75"/>
      <c r="J82" s="75"/>
    </row>
    <row r="83" spans="1:10" ht="12.75">
      <c r="A83" s="77" t="s">
        <v>304</v>
      </c>
      <c r="B83" s="72" t="s">
        <v>162</v>
      </c>
      <c r="C83" s="73" t="s">
        <v>169</v>
      </c>
      <c r="D83" s="73"/>
      <c r="E83" s="79"/>
      <c r="F83" s="82"/>
      <c r="G83" s="75"/>
      <c r="H83" s="75"/>
      <c r="I83" s="75"/>
      <c r="J83" s="75"/>
    </row>
    <row r="84" spans="1:10" ht="12.75">
      <c r="A84" s="75" t="s">
        <v>170</v>
      </c>
      <c r="B84" s="72" t="s">
        <v>162</v>
      </c>
      <c r="C84" s="73" t="s">
        <v>169</v>
      </c>
      <c r="D84" s="73">
        <v>860</v>
      </c>
      <c r="E84" s="79"/>
      <c r="F84" s="82"/>
      <c r="G84" s="75"/>
      <c r="H84" s="75"/>
      <c r="I84" s="75"/>
      <c r="J84" s="75"/>
    </row>
    <row r="85" spans="1:10" ht="12.75">
      <c r="A85" s="75" t="s">
        <v>295</v>
      </c>
      <c r="B85" s="72" t="s">
        <v>162</v>
      </c>
      <c r="C85" s="73" t="s">
        <v>169</v>
      </c>
      <c r="D85" s="73">
        <v>860</v>
      </c>
      <c r="E85" s="79">
        <v>290</v>
      </c>
      <c r="F85" s="82">
        <v>105</v>
      </c>
      <c r="G85" s="75"/>
      <c r="H85" s="75">
        <v>75</v>
      </c>
      <c r="I85" s="75">
        <v>15</v>
      </c>
      <c r="J85" s="75">
        <v>15</v>
      </c>
    </row>
    <row r="86" spans="1:10" ht="12.75">
      <c r="A86" s="84" t="s">
        <v>305</v>
      </c>
      <c r="B86" s="74" t="s">
        <v>162</v>
      </c>
      <c r="C86" s="73" t="s">
        <v>172</v>
      </c>
      <c r="D86" s="73"/>
      <c r="E86" s="79"/>
      <c r="F86" s="82">
        <f>SUM(F89)</f>
        <v>2200</v>
      </c>
      <c r="G86" s="82">
        <f>SUM(G89)</f>
        <v>0</v>
      </c>
      <c r="H86" s="82">
        <f>SUM(H89)</f>
        <v>200</v>
      </c>
      <c r="I86" s="82">
        <f>SUM(I89)</f>
        <v>700</v>
      </c>
      <c r="J86" s="75">
        <f>SUM(J89)</f>
        <v>1300</v>
      </c>
    </row>
    <row r="87" spans="1:10" ht="12.75">
      <c r="A87" s="77" t="s">
        <v>306</v>
      </c>
      <c r="B87" s="74"/>
      <c r="C87" s="73"/>
      <c r="D87" s="73"/>
      <c r="E87" s="79"/>
      <c r="F87" s="82"/>
      <c r="G87" s="75"/>
      <c r="H87" s="75"/>
      <c r="I87" s="75"/>
      <c r="J87" s="75"/>
    </row>
    <row r="88" spans="1:10" ht="12.75">
      <c r="A88" s="75" t="s">
        <v>143</v>
      </c>
      <c r="B88" s="74" t="s">
        <v>162</v>
      </c>
      <c r="C88" s="73" t="s">
        <v>172</v>
      </c>
      <c r="D88" s="73">
        <v>240</v>
      </c>
      <c r="E88" s="79"/>
      <c r="F88" s="82"/>
      <c r="G88" s="75"/>
      <c r="H88" s="75"/>
      <c r="I88" s="75"/>
      <c r="J88" s="75"/>
    </row>
    <row r="89" spans="1:10" ht="12.75">
      <c r="A89" s="75" t="s">
        <v>294</v>
      </c>
      <c r="B89" s="74" t="s">
        <v>162</v>
      </c>
      <c r="C89" s="73" t="s">
        <v>172</v>
      </c>
      <c r="D89" s="73">
        <v>240</v>
      </c>
      <c r="E89" s="79">
        <v>226</v>
      </c>
      <c r="F89" s="82">
        <f>SUM(G89:J89)</f>
        <v>2200</v>
      </c>
      <c r="G89" s="75"/>
      <c r="H89" s="75">
        <f>310-110</f>
        <v>200</v>
      </c>
      <c r="I89" s="75">
        <f>230-30+500</f>
        <v>700</v>
      </c>
      <c r="J89" s="75">
        <f>50+50+1200</f>
        <v>1300</v>
      </c>
    </row>
    <row r="90" spans="1:10" ht="12.75">
      <c r="A90" s="84" t="s">
        <v>305</v>
      </c>
      <c r="B90" s="74" t="s">
        <v>162</v>
      </c>
      <c r="C90" s="73" t="s">
        <v>172</v>
      </c>
      <c r="D90" s="73"/>
      <c r="E90" s="79"/>
      <c r="F90" s="82">
        <f>SUM(F93:F94)</f>
        <v>10</v>
      </c>
      <c r="G90" s="82">
        <f>SUM(G93:G94)</f>
        <v>0</v>
      </c>
      <c r="H90" s="82">
        <f>SUM(H93:H94)</f>
        <v>8</v>
      </c>
      <c r="I90" s="82">
        <f>SUM(I93:I94)</f>
        <v>0</v>
      </c>
      <c r="J90" s="75">
        <f>SUM(J93:J94)</f>
        <v>2</v>
      </c>
    </row>
    <row r="91" spans="1:10" ht="12.75">
      <c r="A91" s="77" t="s">
        <v>306</v>
      </c>
      <c r="B91" s="74"/>
      <c r="C91" s="73"/>
      <c r="D91" s="73"/>
      <c r="E91" s="79"/>
      <c r="F91" s="82"/>
      <c r="G91" s="75"/>
      <c r="H91" s="75"/>
      <c r="I91" s="75"/>
      <c r="J91" s="75"/>
    </row>
    <row r="92" spans="1:10" ht="12.75">
      <c r="A92" s="75" t="s">
        <v>143</v>
      </c>
      <c r="B92" s="74" t="s">
        <v>162</v>
      </c>
      <c r="C92" s="73" t="s">
        <v>172</v>
      </c>
      <c r="D92" s="73">
        <v>240</v>
      </c>
      <c r="E92" s="79"/>
      <c r="F92" s="82"/>
      <c r="G92" s="75"/>
      <c r="H92" s="75"/>
      <c r="I92" s="75"/>
      <c r="J92" s="75"/>
    </row>
    <row r="93" spans="1:10" ht="12.75">
      <c r="A93" s="75" t="s">
        <v>301</v>
      </c>
      <c r="B93" s="74" t="s">
        <v>162</v>
      </c>
      <c r="C93" s="73" t="s">
        <v>172</v>
      </c>
      <c r="D93" s="73">
        <v>240</v>
      </c>
      <c r="E93" s="79">
        <v>290</v>
      </c>
      <c r="F93" s="82">
        <f>SUM(G93:J93)</f>
        <v>2</v>
      </c>
      <c r="G93" s="75"/>
      <c r="H93" s="75"/>
      <c r="I93" s="75"/>
      <c r="J93" s="75">
        <f>10-8</f>
        <v>2</v>
      </c>
    </row>
    <row r="94" spans="1:10" ht="12.75">
      <c r="A94" s="75" t="s">
        <v>298</v>
      </c>
      <c r="B94" s="74" t="s">
        <v>162</v>
      </c>
      <c r="C94" s="73" t="s">
        <v>172</v>
      </c>
      <c r="D94" s="73">
        <v>240</v>
      </c>
      <c r="E94" s="79">
        <v>340</v>
      </c>
      <c r="F94" s="82">
        <f>SUM(G94:J94)</f>
        <v>8</v>
      </c>
      <c r="G94" s="75"/>
      <c r="H94" s="75">
        <v>8</v>
      </c>
      <c r="I94" s="75"/>
      <c r="J94" s="75"/>
    </row>
    <row r="95" spans="1:10" ht="12.75">
      <c r="A95" s="75" t="s">
        <v>307</v>
      </c>
      <c r="B95" s="74" t="s">
        <v>162</v>
      </c>
      <c r="C95" s="73" t="s">
        <v>175</v>
      </c>
      <c r="D95" s="73"/>
      <c r="E95" s="79"/>
      <c r="F95" s="82"/>
      <c r="G95" s="75"/>
      <c r="H95" s="75"/>
      <c r="I95" s="75"/>
      <c r="J95" s="75"/>
    </row>
    <row r="96" spans="1:10" ht="12.75">
      <c r="A96" s="75" t="s">
        <v>143</v>
      </c>
      <c r="B96" s="74" t="s">
        <v>162</v>
      </c>
      <c r="C96" s="73" t="s">
        <v>175</v>
      </c>
      <c r="D96" s="73">
        <v>240</v>
      </c>
      <c r="E96" s="79"/>
      <c r="F96" s="82"/>
      <c r="G96" s="82"/>
      <c r="H96" s="82"/>
      <c r="I96" s="82"/>
      <c r="J96" s="75"/>
    </row>
    <row r="97" spans="1:10" ht="12.75">
      <c r="A97" s="75" t="s">
        <v>294</v>
      </c>
      <c r="B97" s="74" t="s">
        <v>162</v>
      </c>
      <c r="C97" s="73" t="s">
        <v>175</v>
      </c>
      <c r="D97" s="73">
        <v>240</v>
      </c>
      <c r="E97" s="79">
        <v>226</v>
      </c>
      <c r="F97" s="82">
        <f>SUM(G97:J97)</f>
        <v>70</v>
      </c>
      <c r="G97" s="82"/>
      <c r="H97" s="82"/>
      <c r="I97" s="82">
        <f>60-40</f>
        <v>20</v>
      </c>
      <c r="J97" s="75">
        <v>50</v>
      </c>
    </row>
    <row r="98" spans="1:10" ht="12.75">
      <c r="A98" s="75" t="s">
        <v>308</v>
      </c>
      <c r="B98" s="74" t="s">
        <v>162</v>
      </c>
      <c r="C98" s="73" t="s">
        <v>177</v>
      </c>
      <c r="D98" s="73"/>
      <c r="E98" s="79"/>
      <c r="F98" s="82"/>
      <c r="G98" s="82"/>
      <c r="H98" s="82"/>
      <c r="I98" s="82"/>
      <c r="J98" s="75"/>
    </row>
    <row r="99" spans="1:10" ht="12.75">
      <c r="A99" s="75" t="s">
        <v>143</v>
      </c>
      <c r="B99" s="74" t="s">
        <v>162</v>
      </c>
      <c r="C99" s="73" t="s">
        <v>177</v>
      </c>
      <c r="D99" s="73">
        <v>240</v>
      </c>
      <c r="E99" s="79"/>
      <c r="F99" s="82"/>
      <c r="G99" s="82"/>
      <c r="H99" s="82"/>
      <c r="I99" s="82"/>
      <c r="J99" s="75"/>
    </row>
    <row r="100" spans="1:10" ht="12.75">
      <c r="A100" s="75" t="s">
        <v>294</v>
      </c>
      <c r="B100" s="74" t="s">
        <v>162</v>
      </c>
      <c r="C100" s="73" t="s">
        <v>177</v>
      </c>
      <c r="D100" s="73">
        <v>240</v>
      </c>
      <c r="E100" s="79">
        <v>226</v>
      </c>
      <c r="F100" s="82">
        <f>SUM(G100:J100)</f>
        <v>130</v>
      </c>
      <c r="G100" s="82"/>
      <c r="H100" s="82"/>
      <c r="I100" s="82">
        <f>200-70</f>
        <v>130</v>
      </c>
      <c r="J100" s="75"/>
    </row>
    <row r="101" spans="1:10" ht="12.75">
      <c r="A101" s="84" t="s">
        <v>309</v>
      </c>
      <c r="B101" s="74"/>
      <c r="C101" s="73"/>
      <c r="D101" s="73"/>
      <c r="E101" s="79"/>
      <c r="F101" s="82"/>
      <c r="G101" s="75"/>
      <c r="H101" s="75"/>
      <c r="I101" s="75"/>
      <c r="J101" s="75"/>
    </row>
    <row r="102" spans="1:10" ht="12.75">
      <c r="A102" s="98" t="s">
        <v>310</v>
      </c>
      <c r="B102" s="74" t="s">
        <v>162</v>
      </c>
      <c r="C102" s="73" t="s">
        <v>179</v>
      </c>
      <c r="D102" s="73"/>
      <c r="E102" s="79"/>
      <c r="F102" s="82"/>
      <c r="G102" s="75"/>
      <c r="H102" s="75"/>
      <c r="I102" s="75"/>
      <c r="J102" s="75"/>
    </row>
    <row r="103" spans="1:10" ht="12.75">
      <c r="A103" s="75" t="s">
        <v>143</v>
      </c>
      <c r="B103" s="74" t="s">
        <v>162</v>
      </c>
      <c r="C103" s="73" t="s">
        <v>179</v>
      </c>
      <c r="D103" s="73">
        <v>240</v>
      </c>
      <c r="E103" s="79"/>
      <c r="F103" s="82"/>
      <c r="G103" s="75"/>
      <c r="H103" s="75"/>
      <c r="I103" s="75"/>
      <c r="J103" s="75"/>
    </row>
    <row r="104" spans="1:10" ht="12.75">
      <c r="A104" s="75" t="s">
        <v>294</v>
      </c>
      <c r="B104" s="74" t="s">
        <v>162</v>
      </c>
      <c r="C104" s="73" t="s">
        <v>179</v>
      </c>
      <c r="D104" s="73">
        <v>240</v>
      </c>
      <c r="E104" s="79">
        <v>226</v>
      </c>
      <c r="F104" s="82">
        <f>SUM(G104:J104)</f>
        <v>60</v>
      </c>
      <c r="G104" s="75"/>
      <c r="H104" s="75"/>
      <c r="I104" s="75">
        <f>100-90</f>
        <v>10</v>
      </c>
      <c r="J104" s="75">
        <v>50</v>
      </c>
    </row>
    <row r="105" spans="1:10" ht="12.75">
      <c r="A105" s="75" t="s">
        <v>181</v>
      </c>
      <c r="B105" s="74" t="s">
        <v>182</v>
      </c>
      <c r="C105" s="73"/>
      <c r="D105" s="73"/>
      <c r="E105" s="79"/>
      <c r="F105" s="82">
        <f>SUM(F108)</f>
        <v>217</v>
      </c>
      <c r="G105" s="82">
        <f>SUM(G108)</f>
        <v>15</v>
      </c>
      <c r="H105" s="82">
        <f>SUM(H108)</f>
        <v>45</v>
      </c>
      <c r="I105" s="82">
        <f>SUM(I108)</f>
        <v>62</v>
      </c>
      <c r="J105" s="75">
        <f>SUM(J108)</f>
        <v>95</v>
      </c>
    </row>
    <row r="106" spans="1:10" ht="12.75">
      <c r="A106" s="85" t="s">
        <v>183</v>
      </c>
      <c r="B106" s="79" t="s">
        <v>184</v>
      </c>
      <c r="C106" s="79"/>
      <c r="D106" s="79"/>
      <c r="E106" s="79"/>
      <c r="F106" s="82"/>
      <c r="G106" s="75"/>
      <c r="H106" s="75"/>
      <c r="I106" s="75"/>
      <c r="J106" s="75"/>
    </row>
    <row r="107" spans="1:10" ht="12.75">
      <c r="A107" s="84" t="s">
        <v>185</v>
      </c>
      <c r="B107" s="73"/>
      <c r="C107" s="73"/>
      <c r="D107" s="93"/>
      <c r="E107" s="73"/>
      <c r="F107" s="75"/>
      <c r="G107" s="75"/>
      <c r="H107" s="75"/>
      <c r="I107" s="75"/>
      <c r="J107" s="75"/>
    </row>
    <row r="108" spans="1:10" ht="12.75">
      <c r="A108" s="98" t="s">
        <v>186</v>
      </c>
      <c r="B108" s="73" t="s">
        <v>184</v>
      </c>
      <c r="C108" s="73" t="s">
        <v>187</v>
      </c>
      <c r="D108" s="73"/>
      <c r="E108" s="79"/>
      <c r="F108" s="82">
        <f>SUM(F110)</f>
        <v>217</v>
      </c>
      <c r="G108" s="82">
        <f>SUM(G110)</f>
        <v>15</v>
      </c>
      <c r="H108" s="82">
        <f>SUM(H110)</f>
        <v>45</v>
      </c>
      <c r="I108" s="82">
        <f>SUM(I110)</f>
        <v>62</v>
      </c>
      <c r="J108" s="75">
        <f>SUM(J110)</f>
        <v>95</v>
      </c>
    </row>
    <row r="109" spans="1:10" ht="12.75">
      <c r="A109" s="75" t="s">
        <v>143</v>
      </c>
      <c r="B109" s="73" t="s">
        <v>184</v>
      </c>
      <c r="C109" s="73" t="s">
        <v>187</v>
      </c>
      <c r="D109" s="73">
        <v>240</v>
      </c>
      <c r="E109" s="79"/>
      <c r="F109" s="82"/>
      <c r="G109" s="75"/>
      <c r="H109" s="75"/>
      <c r="I109" s="75"/>
      <c r="J109" s="75"/>
    </row>
    <row r="110" spans="1:10" ht="12.75">
      <c r="A110" s="75" t="s">
        <v>294</v>
      </c>
      <c r="B110" s="73" t="s">
        <v>184</v>
      </c>
      <c r="C110" s="81" t="s">
        <v>187</v>
      </c>
      <c r="D110" s="73">
        <v>240</v>
      </c>
      <c r="E110" s="79">
        <v>226</v>
      </c>
      <c r="F110" s="82">
        <f>SUM(G110:J110)</f>
        <v>217</v>
      </c>
      <c r="G110" s="75">
        <f>75-30-30</f>
        <v>15</v>
      </c>
      <c r="H110" s="75">
        <f>75+40+30-100</f>
        <v>45</v>
      </c>
      <c r="I110" s="75">
        <f>75-30+100-83</f>
        <v>62</v>
      </c>
      <c r="J110" s="75">
        <f>175-80</f>
        <v>95</v>
      </c>
    </row>
    <row r="111" spans="1:10" ht="12.75">
      <c r="A111" s="75" t="s">
        <v>188</v>
      </c>
      <c r="B111" s="99" t="s">
        <v>189</v>
      </c>
      <c r="C111" s="73"/>
      <c r="D111" s="73"/>
      <c r="E111" s="79"/>
      <c r="F111" s="82">
        <f>SUM(F112+F165)</f>
        <v>50699.700000000004</v>
      </c>
      <c r="G111" s="82">
        <f>SUM(G112+G165)</f>
        <v>845</v>
      </c>
      <c r="H111" s="82">
        <f>SUM(H112+H165)</f>
        <v>3065.7</v>
      </c>
      <c r="I111" s="82">
        <f>SUM(I112+I165)</f>
        <v>36349.200000000004</v>
      </c>
      <c r="J111" s="75">
        <f>SUM(J112+J165)</f>
        <v>10439.8</v>
      </c>
    </row>
    <row r="112" spans="1:10" ht="12.75">
      <c r="A112" s="75" t="s">
        <v>190</v>
      </c>
      <c r="B112" s="99" t="s">
        <v>191</v>
      </c>
      <c r="C112" s="73"/>
      <c r="D112" s="73"/>
      <c r="E112" s="79"/>
      <c r="F112" s="82">
        <f>SUM(F113)</f>
        <v>46682.9</v>
      </c>
      <c r="G112" s="82">
        <f>SUM(G113)</f>
        <v>0</v>
      </c>
      <c r="H112" s="82">
        <f>SUM(H113)</f>
        <v>1908.7</v>
      </c>
      <c r="I112" s="82">
        <f>SUM(I113)</f>
        <v>35330.700000000004</v>
      </c>
      <c r="J112" s="75">
        <f>SUM(J113)</f>
        <v>9443.5</v>
      </c>
    </row>
    <row r="113" spans="1:10" ht="12.75">
      <c r="A113" s="75" t="s">
        <v>190</v>
      </c>
      <c r="B113" s="73" t="s">
        <v>191</v>
      </c>
      <c r="C113" s="73" t="s">
        <v>193</v>
      </c>
      <c r="D113" s="73"/>
      <c r="E113" s="79"/>
      <c r="F113" s="82">
        <f>SUM(F115+F118+F121+F124+F127+F130+F133+F137+F143+F152+F153+F156+F159+F162)</f>
        <v>46682.9</v>
      </c>
      <c r="G113" s="82">
        <f>SUM(G115+G118+G121+G124+G127+G130+G133+G137+G143+G152+G153+G156+G159+G162)</f>
        <v>0</v>
      </c>
      <c r="H113" s="82">
        <f>SUM(H115+H118+H121+H124+H127+H130+H133+H137+H143+H152+H153+H156+H159+H162)</f>
        <v>1908.7</v>
      </c>
      <c r="I113" s="82">
        <f>SUM(I115+I118+I121+I124+I127+I130+I133+I137+I143+I152+I153+I156+I159+I162)</f>
        <v>35330.700000000004</v>
      </c>
      <c r="J113" s="75">
        <f>SUM(J115+J118+J121+J124+J127+J130+J133+J137+J143+J152+J153+J156+J159+J162)</f>
        <v>9443.5</v>
      </c>
    </row>
    <row r="114" spans="1:10" ht="12.75">
      <c r="A114" s="75" t="s">
        <v>143</v>
      </c>
      <c r="B114" s="73" t="s">
        <v>191</v>
      </c>
      <c r="C114" s="73" t="s">
        <v>193</v>
      </c>
      <c r="D114" s="73">
        <v>240</v>
      </c>
      <c r="E114" s="79"/>
      <c r="F114" s="82"/>
      <c r="G114" s="82"/>
      <c r="H114" s="82"/>
      <c r="I114" s="82"/>
      <c r="J114" s="75"/>
    </row>
    <row r="115" spans="1:10" ht="12.75">
      <c r="A115" s="75" t="s">
        <v>311</v>
      </c>
      <c r="B115" s="73" t="s">
        <v>191</v>
      </c>
      <c r="C115" s="73" t="s">
        <v>195</v>
      </c>
      <c r="D115" s="73"/>
      <c r="E115" s="79"/>
      <c r="F115" s="82">
        <f>SUM(G115:J115)</f>
        <v>1090</v>
      </c>
      <c r="G115" s="75"/>
      <c r="H115" s="75"/>
      <c r="I115" s="75">
        <f>SUM(I117)</f>
        <v>1090</v>
      </c>
      <c r="J115" s="75"/>
    </row>
    <row r="116" spans="1:10" ht="12.75">
      <c r="A116" s="75" t="s">
        <v>143</v>
      </c>
      <c r="B116" s="73" t="s">
        <v>191</v>
      </c>
      <c r="C116" s="73" t="s">
        <v>195</v>
      </c>
      <c r="D116" s="73">
        <v>240</v>
      </c>
      <c r="E116" s="79"/>
      <c r="F116" s="82"/>
      <c r="G116" s="75"/>
      <c r="H116" s="75"/>
      <c r="I116" s="75"/>
      <c r="J116" s="75"/>
    </row>
    <row r="117" spans="1:10" ht="12.75">
      <c r="A117" s="75" t="s">
        <v>294</v>
      </c>
      <c r="B117" s="73" t="s">
        <v>191</v>
      </c>
      <c r="C117" s="73" t="s">
        <v>195</v>
      </c>
      <c r="D117" s="73">
        <v>240</v>
      </c>
      <c r="E117" s="79">
        <v>225</v>
      </c>
      <c r="F117" s="82">
        <f>SUM(G117:J117)</f>
        <v>1090</v>
      </c>
      <c r="G117" s="75"/>
      <c r="H117" s="75"/>
      <c r="I117" s="75">
        <f>1100-10</f>
        <v>1090</v>
      </c>
      <c r="J117" s="75"/>
    </row>
    <row r="118" spans="1:10" ht="12.75">
      <c r="A118" s="75" t="s">
        <v>311</v>
      </c>
      <c r="B118" s="73" t="s">
        <v>191</v>
      </c>
      <c r="C118" s="73" t="s">
        <v>195</v>
      </c>
      <c r="D118" s="73"/>
      <c r="E118" s="79"/>
      <c r="F118" s="82">
        <f>SUM(G118:J118)</f>
        <v>4461</v>
      </c>
      <c r="G118" s="75"/>
      <c r="H118" s="75"/>
      <c r="I118" s="75">
        <f>SUM(I120)</f>
        <v>4361</v>
      </c>
      <c r="J118" s="75">
        <v>100</v>
      </c>
    </row>
    <row r="119" spans="1:10" ht="12.75">
      <c r="A119" s="75" t="s">
        <v>143</v>
      </c>
      <c r="B119" s="73" t="s">
        <v>191</v>
      </c>
      <c r="C119" s="73" t="s">
        <v>195</v>
      </c>
      <c r="D119" s="73">
        <v>240</v>
      </c>
      <c r="E119" s="79"/>
      <c r="F119" s="82"/>
      <c r="G119" s="75"/>
      <c r="H119" s="75"/>
      <c r="I119" s="75"/>
      <c r="J119" s="75"/>
    </row>
    <row r="120" spans="1:10" ht="12.75">
      <c r="A120" s="75" t="s">
        <v>312</v>
      </c>
      <c r="B120" s="73" t="s">
        <v>191</v>
      </c>
      <c r="C120" s="73" t="s">
        <v>195</v>
      </c>
      <c r="D120" s="73">
        <v>240</v>
      </c>
      <c r="E120" s="79">
        <v>226</v>
      </c>
      <c r="F120" s="82">
        <f>SUM(G120:J120)</f>
        <v>4461</v>
      </c>
      <c r="G120" s="75"/>
      <c r="H120" s="75"/>
      <c r="I120" s="75">
        <v>4361</v>
      </c>
      <c r="J120" s="75">
        <v>100</v>
      </c>
    </row>
    <row r="121" spans="1:10" ht="12.75">
      <c r="A121" s="75" t="s">
        <v>196</v>
      </c>
      <c r="B121" s="73" t="s">
        <v>191</v>
      </c>
      <c r="C121" s="73" t="s">
        <v>197</v>
      </c>
      <c r="D121" s="73"/>
      <c r="E121" s="79"/>
      <c r="F121" s="82">
        <f>SUM(F123)</f>
        <v>1127.4</v>
      </c>
      <c r="G121" s="75"/>
      <c r="H121" s="75">
        <f>SUM(H124)</f>
        <v>0</v>
      </c>
      <c r="I121" s="75">
        <f>SUM(F121)</f>
        <v>1127.4</v>
      </c>
      <c r="J121" s="75"/>
    </row>
    <row r="122" spans="1:10" ht="12.75">
      <c r="A122" s="75" t="s">
        <v>143</v>
      </c>
      <c r="B122" s="73" t="s">
        <v>191</v>
      </c>
      <c r="C122" s="73" t="s">
        <v>197</v>
      </c>
      <c r="D122" s="73">
        <v>240</v>
      </c>
      <c r="E122" s="79"/>
      <c r="F122" s="82"/>
      <c r="G122" s="75"/>
      <c r="H122" s="75"/>
      <c r="I122" s="75"/>
      <c r="J122" s="75"/>
    </row>
    <row r="123" spans="1:10" ht="12.75">
      <c r="A123" s="75" t="s">
        <v>294</v>
      </c>
      <c r="B123" s="73" t="s">
        <v>191</v>
      </c>
      <c r="C123" s="73" t="s">
        <v>197</v>
      </c>
      <c r="D123" s="73">
        <v>240</v>
      </c>
      <c r="E123" s="79">
        <v>226</v>
      </c>
      <c r="F123" s="82">
        <f>SUM(G123:J123)</f>
        <v>1127.4</v>
      </c>
      <c r="G123" s="75"/>
      <c r="H123" s="75">
        <f>1000-1000</f>
        <v>0</v>
      </c>
      <c r="I123" s="75">
        <f>1342.4-215</f>
        <v>1127.4</v>
      </c>
      <c r="J123" s="75"/>
    </row>
    <row r="124" spans="1:10" ht="12.75">
      <c r="A124" s="75" t="s">
        <v>313</v>
      </c>
      <c r="B124" s="73" t="s">
        <v>191</v>
      </c>
      <c r="C124" s="73" t="s">
        <v>199</v>
      </c>
      <c r="D124" s="73"/>
      <c r="E124" s="79"/>
      <c r="F124" s="82">
        <f>SUM(F126)</f>
        <v>421</v>
      </c>
      <c r="G124" s="75"/>
      <c r="H124" s="75"/>
      <c r="I124" s="75">
        <f>SUM(I126)</f>
        <v>421</v>
      </c>
      <c r="J124" s="75"/>
    </row>
    <row r="125" spans="1:10" ht="12.75">
      <c r="A125" s="75" t="s">
        <v>143</v>
      </c>
      <c r="B125" s="73" t="s">
        <v>191</v>
      </c>
      <c r="C125" s="73" t="s">
        <v>199</v>
      </c>
      <c r="D125" s="73">
        <v>240</v>
      </c>
      <c r="E125" s="79"/>
      <c r="F125" s="82"/>
      <c r="G125" s="75"/>
      <c r="H125" s="75"/>
      <c r="I125" s="75"/>
      <c r="J125" s="75"/>
    </row>
    <row r="126" spans="1:10" ht="12.75">
      <c r="A126" s="75" t="s">
        <v>312</v>
      </c>
      <c r="B126" s="73" t="s">
        <v>191</v>
      </c>
      <c r="C126" s="73" t="s">
        <v>199</v>
      </c>
      <c r="D126" s="73">
        <v>240</v>
      </c>
      <c r="E126" s="79">
        <v>225</v>
      </c>
      <c r="F126" s="82">
        <f>SUM(G126:J126)</f>
        <v>421</v>
      </c>
      <c r="G126" s="75"/>
      <c r="H126" s="75"/>
      <c r="I126" s="75">
        <f>1000-579</f>
        <v>421</v>
      </c>
      <c r="J126" s="75"/>
    </row>
    <row r="127" spans="1:10" ht="12.75">
      <c r="A127" s="75" t="s">
        <v>313</v>
      </c>
      <c r="B127" s="73" t="s">
        <v>191</v>
      </c>
      <c r="C127" s="73" t="s">
        <v>199</v>
      </c>
      <c r="D127" s="73"/>
      <c r="E127" s="79"/>
      <c r="F127" s="82">
        <f>SUM(F129)</f>
        <v>9981.5</v>
      </c>
      <c r="G127" s="75"/>
      <c r="H127" s="75"/>
      <c r="I127" s="75">
        <f>SUM(I129)</f>
        <v>9981.5</v>
      </c>
      <c r="J127" s="75"/>
    </row>
    <row r="128" spans="1:10" ht="12.75">
      <c r="A128" s="75" t="s">
        <v>143</v>
      </c>
      <c r="B128" s="73" t="s">
        <v>191</v>
      </c>
      <c r="C128" s="73" t="s">
        <v>199</v>
      </c>
      <c r="D128" s="73">
        <v>240</v>
      </c>
      <c r="E128" s="79"/>
      <c r="F128" s="82"/>
      <c r="G128" s="75"/>
      <c r="H128" s="75"/>
      <c r="I128" s="75"/>
      <c r="J128" s="75"/>
    </row>
    <row r="129" spans="1:10" ht="12.75">
      <c r="A129" s="75" t="s">
        <v>297</v>
      </c>
      <c r="B129" s="73" t="s">
        <v>191</v>
      </c>
      <c r="C129" s="73" t="s">
        <v>199</v>
      </c>
      <c r="D129" s="73">
        <v>240</v>
      </c>
      <c r="E129" s="79">
        <v>310</v>
      </c>
      <c r="F129" s="82">
        <f>SUM(G129:J129)</f>
        <v>9981.5</v>
      </c>
      <c r="G129" s="75"/>
      <c r="H129" s="75"/>
      <c r="I129" s="75">
        <f>6000+3981.5</f>
        <v>9981.5</v>
      </c>
      <c r="J129" s="75"/>
    </row>
    <row r="130" spans="1:10" ht="12.75">
      <c r="A130" s="75" t="s">
        <v>314</v>
      </c>
      <c r="B130" s="73" t="s">
        <v>191</v>
      </c>
      <c r="C130" s="73" t="s">
        <v>201</v>
      </c>
      <c r="D130" s="73"/>
      <c r="E130" s="79"/>
      <c r="F130" s="82">
        <f>SUM(F132)</f>
        <v>11</v>
      </c>
      <c r="G130" s="75"/>
      <c r="H130" s="75">
        <f>SUM(H132)</f>
        <v>0</v>
      </c>
      <c r="I130" s="75">
        <f>SUM(I132)</f>
        <v>11</v>
      </c>
      <c r="J130" s="75"/>
    </row>
    <row r="131" spans="1:10" ht="12.75">
      <c r="A131" s="75" t="s">
        <v>143</v>
      </c>
      <c r="B131" s="73" t="s">
        <v>191</v>
      </c>
      <c r="C131" s="73" t="s">
        <v>201</v>
      </c>
      <c r="D131" s="73">
        <v>240</v>
      </c>
      <c r="E131" s="79"/>
      <c r="F131" s="82"/>
      <c r="G131" s="75"/>
      <c r="H131" s="75"/>
      <c r="I131" s="75"/>
      <c r="J131" s="75"/>
    </row>
    <row r="132" spans="1:10" ht="12.75">
      <c r="A132" s="75" t="s">
        <v>312</v>
      </c>
      <c r="B132" s="73" t="s">
        <v>191</v>
      </c>
      <c r="C132" s="73" t="s">
        <v>201</v>
      </c>
      <c r="D132" s="73">
        <v>240</v>
      </c>
      <c r="E132" s="79">
        <v>225</v>
      </c>
      <c r="F132" s="82">
        <f>SUM(G132:J132)</f>
        <v>11</v>
      </c>
      <c r="G132" s="75"/>
      <c r="H132" s="75">
        <f>500-500</f>
        <v>0</v>
      </c>
      <c r="I132" s="75">
        <v>11</v>
      </c>
      <c r="J132" s="75"/>
    </row>
    <row r="133" spans="1:10" ht="12.75">
      <c r="A133" s="75" t="s">
        <v>314</v>
      </c>
      <c r="B133" s="73" t="s">
        <v>191</v>
      </c>
      <c r="C133" s="73" t="s">
        <v>201</v>
      </c>
      <c r="D133" s="73"/>
      <c r="E133" s="79"/>
      <c r="F133" s="82">
        <f>SUM(F135)</f>
        <v>1269.3</v>
      </c>
      <c r="G133" s="75"/>
      <c r="H133" s="75">
        <f>SUM(H135)</f>
        <v>0</v>
      </c>
      <c r="I133" s="75">
        <f>SUM(I135)</f>
        <v>1269.3</v>
      </c>
      <c r="J133" s="75"/>
    </row>
    <row r="134" spans="1:10" ht="12.75">
      <c r="A134" s="75" t="s">
        <v>143</v>
      </c>
      <c r="B134" s="73" t="s">
        <v>191</v>
      </c>
      <c r="C134" s="73" t="s">
        <v>201</v>
      </c>
      <c r="D134" s="73">
        <v>240</v>
      </c>
      <c r="E134" s="79"/>
      <c r="F134" s="82"/>
      <c r="G134" s="75"/>
      <c r="H134" s="75"/>
      <c r="I134" s="75"/>
      <c r="J134" s="75"/>
    </row>
    <row r="135" spans="1:10" ht="12.75">
      <c r="A135" s="75" t="s">
        <v>297</v>
      </c>
      <c r="B135" s="73" t="s">
        <v>191</v>
      </c>
      <c r="C135" s="73" t="s">
        <v>201</v>
      </c>
      <c r="D135" s="73">
        <v>240</v>
      </c>
      <c r="E135" s="79">
        <v>310</v>
      </c>
      <c r="F135" s="82">
        <f>SUM(G135:J135)</f>
        <v>1269.3</v>
      </c>
      <c r="G135" s="75"/>
      <c r="H135" s="75">
        <f>300-300</f>
        <v>0</v>
      </c>
      <c r="I135" s="75">
        <v>1269.3</v>
      </c>
      <c r="J135" s="75"/>
    </row>
    <row r="136" spans="1:10" ht="12.75">
      <c r="A136" s="75" t="s">
        <v>315</v>
      </c>
      <c r="B136" s="73" t="s">
        <v>191</v>
      </c>
      <c r="C136" s="73" t="s">
        <v>316</v>
      </c>
      <c r="D136" s="81"/>
      <c r="E136" s="100"/>
      <c r="F136" s="101"/>
      <c r="G136" s="75"/>
      <c r="H136" s="75"/>
      <c r="I136" s="75"/>
      <c r="J136" s="75"/>
    </row>
    <row r="137" spans="1:10" ht="12.75">
      <c r="A137" s="77" t="s">
        <v>202</v>
      </c>
      <c r="B137" s="73" t="s">
        <v>191</v>
      </c>
      <c r="C137" s="73" t="s">
        <v>203</v>
      </c>
      <c r="D137" s="73"/>
      <c r="E137" s="79"/>
      <c r="F137" s="82">
        <f>SUM(F139)</f>
        <v>400</v>
      </c>
      <c r="G137" s="82">
        <f>SUM(G139)</f>
        <v>0</v>
      </c>
      <c r="H137" s="82">
        <f>SUM(H139)</f>
        <v>0</v>
      </c>
      <c r="I137" s="82">
        <f>SUM(I139)</f>
        <v>100</v>
      </c>
      <c r="J137" s="75">
        <f>SUM(J139)</f>
        <v>300</v>
      </c>
    </row>
    <row r="138" spans="1:10" ht="12.75">
      <c r="A138" s="75" t="s">
        <v>143</v>
      </c>
      <c r="B138" s="73" t="s">
        <v>191</v>
      </c>
      <c r="C138" s="73" t="s">
        <v>203</v>
      </c>
      <c r="D138" s="73">
        <v>240</v>
      </c>
      <c r="E138" s="79"/>
      <c r="F138" s="82"/>
      <c r="G138" s="75"/>
      <c r="H138" s="75"/>
      <c r="I138" s="75"/>
      <c r="J138" s="75"/>
    </row>
    <row r="139" spans="1:10" ht="12.75">
      <c r="A139" s="75" t="s">
        <v>294</v>
      </c>
      <c r="B139" s="73" t="s">
        <v>191</v>
      </c>
      <c r="C139" s="73" t="s">
        <v>203</v>
      </c>
      <c r="D139" s="73">
        <v>240</v>
      </c>
      <c r="E139" s="79">
        <v>226</v>
      </c>
      <c r="F139" s="82">
        <f>SUM(G139:J139)</f>
        <v>400</v>
      </c>
      <c r="G139" s="75">
        <f>250-250</f>
        <v>0</v>
      </c>
      <c r="H139" s="75">
        <f>250-250</f>
        <v>0</v>
      </c>
      <c r="I139" s="75">
        <f>250+250-400</f>
        <v>100</v>
      </c>
      <c r="J139" s="75">
        <f>250+250-200</f>
        <v>300</v>
      </c>
    </row>
    <row r="140" spans="1:10" ht="12.75">
      <c r="A140" s="75" t="s">
        <v>204</v>
      </c>
      <c r="B140" s="73" t="s">
        <v>191</v>
      </c>
      <c r="C140" s="81" t="s">
        <v>317</v>
      </c>
      <c r="D140" s="73"/>
      <c r="E140" s="79"/>
      <c r="F140" s="82"/>
      <c r="G140" s="75"/>
      <c r="H140" s="75"/>
      <c r="I140" s="75"/>
      <c r="J140" s="75"/>
    </row>
    <row r="141" spans="1:10" ht="12.75">
      <c r="A141" s="75" t="s">
        <v>143</v>
      </c>
      <c r="B141" s="73" t="s">
        <v>191</v>
      </c>
      <c r="C141" s="81" t="s">
        <v>317</v>
      </c>
      <c r="D141" s="73">
        <v>240</v>
      </c>
      <c r="E141" s="79"/>
      <c r="F141" s="82"/>
      <c r="G141" s="75"/>
      <c r="H141" s="75"/>
      <c r="I141" s="75"/>
      <c r="J141" s="75"/>
    </row>
    <row r="142" spans="1:10" ht="12.75">
      <c r="A142" s="75" t="s">
        <v>300</v>
      </c>
      <c r="B142" s="73" t="s">
        <v>191</v>
      </c>
      <c r="C142" s="81" t="s">
        <v>317</v>
      </c>
      <c r="D142" s="73">
        <v>240</v>
      </c>
      <c r="E142" s="79">
        <v>222</v>
      </c>
      <c r="F142" s="82"/>
      <c r="G142" s="75"/>
      <c r="H142" s="75"/>
      <c r="I142" s="75"/>
      <c r="J142" s="75"/>
    </row>
    <row r="143" spans="1:10" ht="12.75">
      <c r="A143" s="75" t="s">
        <v>204</v>
      </c>
      <c r="B143" s="73" t="s">
        <v>191</v>
      </c>
      <c r="C143" s="73" t="s">
        <v>317</v>
      </c>
      <c r="D143" s="73"/>
      <c r="E143" s="79"/>
      <c r="F143" s="82">
        <f>SUM(F145+F148)</f>
        <v>7439.9</v>
      </c>
      <c r="G143" s="82">
        <f>SUM(G145+G148)</f>
        <v>0</v>
      </c>
      <c r="H143" s="82">
        <f>SUM(H145+H148)</f>
        <v>1152.2</v>
      </c>
      <c r="I143" s="82">
        <f>SUM(I145+I148)</f>
        <v>994</v>
      </c>
      <c r="J143" s="75">
        <f>SUM(J145+J148)</f>
        <v>5293.7</v>
      </c>
    </row>
    <row r="144" spans="1:10" ht="12.75">
      <c r="A144" s="75" t="s">
        <v>143</v>
      </c>
      <c r="B144" s="73" t="s">
        <v>191</v>
      </c>
      <c r="C144" s="73" t="s">
        <v>317</v>
      </c>
      <c r="D144" s="73">
        <v>240</v>
      </c>
      <c r="E144" s="79"/>
      <c r="F144" s="82"/>
      <c r="G144" s="82"/>
      <c r="H144" s="82"/>
      <c r="I144" s="82"/>
      <c r="J144" s="75"/>
    </row>
    <row r="145" spans="1:10" ht="12.75">
      <c r="A145" s="75" t="s">
        <v>294</v>
      </c>
      <c r="B145" s="73" t="s">
        <v>191</v>
      </c>
      <c r="C145" s="73" t="s">
        <v>317</v>
      </c>
      <c r="D145" s="73">
        <v>240</v>
      </c>
      <c r="E145" s="79">
        <v>226</v>
      </c>
      <c r="F145" s="82">
        <f>SUM(G145:J145)</f>
        <v>4208.9</v>
      </c>
      <c r="G145" s="75"/>
      <c r="H145" s="75">
        <f>3000-3000</f>
        <v>0</v>
      </c>
      <c r="I145" s="75">
        <v>870</v>
      </c>
      <c r="J145" s="75">
        <v>3338.9</v>
      </c>
    </row>
    <row r="146" spans="1:10" ht="12.75">
      <c r="A146" s="75" t="s">
        <v>318</v>
      </c>
      <c r="B146" s="73" t="s">
        <v>191</v>
      </c>
      <c r="C146" s="73" t="s">
        <v>317</v>
      </c>
      <c r="D146" s="73"/>
      <c r="E146" s="73"/>
      <c r="F146" s="82"/>
      <c r="G146" s="82"/>
      <c r="H146" s="82"/>
      <c r="I146" s="82"/>
      <c r="J146" s="75"/>
    </row>
    <row r="147" spans="1:10" ht="12.75">
      <c r="A147" s="75" t="s">
        <v>143</v>
      </c>
      <c r="B147" s="73" t="s">
        <v>191</v>
      </c>
      <c r="C147" s="73" t="s">
        <v>317</v>
      </c>
      <c r="D147" s="73">
        <v>240</v>
      </c>
      <c r="E147" s="73"/>
      <c r="F147" s="82"/>
      <c r="G147" s="82"/>
      <c r="H147" s="82"/>
      <c r="I147" s="82"/>
      <c r="J147" s="75"/>
    </row>
    <row r="148" spans="1:10" ht="12.75">
      <c r="A148" s="75" t="s">
        <v>298</v>
      </c>
      <c r="B148" s="73" t="s">
        <v>191</v>
      </c>
      <c r="C148" s="73" t="s">
        <v>317</v>
      </c>
      <c r="D148" s="73">
        <v>240</v>
      </c>
      <c r="E148" s="73">
        <v>340</v>
      </c>
      <c r="F148" s="82">
        <f>SUM(G148:J148)</f>
        <v>3231</v>
      </c>
      <c r="G148" s="82">
        <f>4000-4000</f>
        <v>0</v>
      </c>
      <c r="H148" s="82">
        <v>1152.2</v>
      </c>
      <c r="I148" s="82">
        <v>124</v>
      </c>
      <c r="J148" s="75">
        <v>1954.8</v>
      </c>
    </row>
    <row r="149" spans="1:10" ht="12.75">
      <c r="A149" s="98" t="s">
        <v>319</v>
      </c>
      <c r="B149" s="102"/>
      <c r="C149" s="73"/>
      <c r="D149" s="73"/>
      <c r="E149" s="79"/>
      <c r="F149" s="82"/>
      <c r="G149" s="75"/>
      <c r="H149" s="75"/>
      <c r="I149" s="75"/>
      <c r="J149" s="75"/>
    </row>
    <row r="150" spans="1:10" ht="12.75">
      <c r="A150" s="98" t="s">
        <v>320</v>
      </c>
      <c r="B150" s="73" t="s">
        <v>191</v>
      </c>
      <c r="C150" s="73" t="s">
        <v>321</v>
      </c>
      <c r="D150" s="73"/>
      <c r="E150" s="73"/>
      <c r="F150" s="82"/>
      <c r="G150" s="82"/>
      <c r="H150" s="82"/>
      <c r="I150" s="82"/>
      <c r="J150" s="75"/>
    </row>
    <row r="151" spans="1:10" ht="12.75">
      <c r="A151" s="85" t="s">
        <v>143</v>
      </c>
      <c r="B151" s="81" t="s">
        <v>191</v>
      </c>
      <c r="C151" s="81" t="s">
        <v>321</v>
      </c>
      <c r="D151" s="81">
        <v>240</v>
      </c>
      <c r="E151" s="81"/>
      <c r="F151" s="101"/>
      <c r="G151" s="101"/>
      <c r="H151" s="101"/>
      <c r="I151" s="101"/>
      <c r="J151" s="85"/>
    </row>
    <row r="152" spans="1:10" ht="12.75">
      <c r="A152" s="85" t="s">
        <v>294</v>
      </c>
      <c r="B152" s="81" t="s">
        <v>191</v>
      </c>
      <c r="C152" s="81" t="s">
        <v>321</v>
      </c>
      <c r="D152" s="81">
        <v>240</v>
      </c>
      <c r="E152" s="100">
        <v>226</v>
      </c>
      <c r="F152" s="101">
        <f>SUM(G152:J152)</f>
        <v>4866.3</v>
      </c>
      <c r="G152" s="85">
        <f>2000-2000</f>
        <v>0</v>
      </c>
      <c r="H152" s="85">
        <v>616.5</v>
      </c>
      <c r="I152" s="85">
        <f>6600-5900</f>
        <v>700</v>
      </c>
      <c r="J152" s="85">
        <v>3549.8</v>
      </c>
    </row>
    <row r="153" spans="1:10" ht="12.75">
      <c r="A153" s="85" t="s">
        <v>322</v>
      </c>
      <c r="B153" s="81" t="s">
        <v>191</v>
      </c>
      <c r="C153" s="81" t="s">
        <v>323</v>
      </c>
      <c r="D153" s="81"/>
      <c r="E153" s="100"/>
      <c r="F153" s="101">
        <f>SUM(F155)</f>
        <v>241.4</v>
      </c>
      <c r="G153" s="101">
        <f>SUM(G155)</f>
        <v>0</v>
      </c>
      <c r="H153" s="101">
        <f>SUM(H155)</f>
        <v>40</v>
      </c>
      <c r="I153" s="101">
        <f>SUM(I155)</f>
        <v>201.4</v>
      </c>
      <c r="J153" s="85">
        <f>SUM(J155)</f>
        <v>0</v>
      </c>
    </row>
    <row r="154" spans="1:10" ht="12.75">
      <c r="A154" s="85" t="s">
        <v>143</v>
      </c>
      <c r="B154" s="81" t="s">
        <v>191</v>
      </c>
      <c r="C154" s="81" t="s">
        <v>323</v>
      </c>
      <c r="D154" s="81">
        <v>240</v>
      </c>
      <c r="E154" s="100"/>
      <c r="F154" s="101"/>
      <c r="G154" s="101"/>
      <c r="H154" s="101"/>
      <c r="I154" s="101"/>
      <c r="J154" s="85"/>
    </row>
    <row r="155" spans="1:10" ht="12.75">
      <c r="A155" s="85" t="s">
        <v>312</v>
      </c>
      <c r="B155" s="81" t="s">
        <v>191</v>
      </c>
      <c r="C155" s="81" t="s">
        <v>323</v>
      </c>
      <c r="D155" s="81">
        <v>240</v>
      </c>
      <c r="E155" s="100">
        <v>225</v>
      </c>
      <c r="F155" s="101">
        <f>SUM(G155:J155)</f>
        <v>241.4</v>
      </c>
      <c r="G155" s="85"/>
      <c r="H155" s="85">
        <f>1900-1860</f>
        <v>40</v>
      </c>
      <c r="I155" s="85">
        <v>201.4</v>
      </c>
      <c r="J155" s="85"/>
    </row>
    <row r="156" spans="1:10" ht="12.75">
      <c r="A156" s="85" t="s">
        <v>322</v>
      </c>
      <c r="B156" s="81" t="s">
        <v>191</v>
      </c>
      <c r="C156" s="81" t="s">
        <v>323</v>
      </c>
      <c r="D156" s="81"/>
      <c r="E156" s="100"/>
      <c r="F156" s="101">
        <f>SUM(F158)</f>
        <v>8679.8</v>
      </c>
      <c r="G156" s="101">
        <f>SUM(G158)</f>
        <v>0</v>
      </c>
      <c r="H156" s="101">
        <f>SUM(H158)</f>
        <v>0</v>
      </c>
      <c r="I156" s="101">
        <f>SUM(I158)</f>
        <v>8479.8</v>
      </c>
      <c r="J156" s="85">
        <f>SUM(J158)</f>
        <v>200</v>
      </c>
    </row>
    <row r="157" spans="1:10" ht="12.75">
      <c r="A157" s="85" t="s">
        <v>143</v>
      </c>
      <c r="B157" s="81" t="s">
        <v>191</v>
      </c>
      <c r="C157" s="81" t="s">
        <v>323</v>
      </c>
      <c r="D157" s="81">
        <v>240</v>
      </c>
      <c r="E157" s="100"/>
      <c r="F157" s="101"/>
      <c r="G157" s="101"/>
      <c r="H157" s="101"/>
      <c r="I157" s="101"/>
      <c r="J157" s="85"/>
    </row>
    <row r="158" spans="1:10" ht="12.75">
      <c r="A158" s="85" t="s">
        <v>294</v>
      </c>
      <c r="B158" s="81" t="s">
        <v>191</v>
      </c>
      <c r="C158" s="81" t="s">
        <v>323</v>
      </c>
      <c r="D158" s="81">
        <v>240</v>
      </c>
      <c r="E158" s="100">
        <v>226</v>
      </c>
      <c r="F158" s="101">
        <f>SUM(G158:J158)</f>
        <v>8679.8</v>
      </c>
      <c r="G158" s="85"/>
      <c r="H158" s="85">
        <f>1000-1000</f>
        <v>0</v>
      </c>
      <c r="I158" s="85">
        <f>935.9+0.4+7543.5</f>
        <v>8479.8</v>
      </c>
      <c r="J158" s="85">
        <v>200</v>
      </c>
    </row>
    <row r="159" spans="1:10" ht="12.75">
      <c r="A159" s="85" t="s">
        <v>322</v>
      </c>
      <c r="B159" s="81" t="s">
        <v>191</v>
      </c>
      <c r="C159" s="81" t="s">
        <v>323</v>
      </c>
      <c r="D159" s="81"/>
      <c r="E159" s="100"/>
      <c r="F159" s="101">
        <f>SUM(F161)</f>
        <v>200</v>
      </c>
      <c r="G159" s="101">
        <f>SUM(G161)</f>
        <v>0</v>
      </c>
      <c r="H159" s="101">
        <f>SUM(H161)</f>
        <v>100</v>
      </c>
      <c r="I159" s="101">
        <f>SUM(I161)</f>
        <v>100</v>
      </c>
      <c r="J159" s="85">
        <f>SUM(J161)</f>
        <v>0</v>
      </c>
    </row>
    <row r="160" spans="1:10" ht="12.75">
      <c r="A160" s="85" t="s">
        <v>143</v>
      </c>
      <c r="B160" s="81" t="s">
        <v>191</v>
      </c>
      <c r="C160" s="81" t="s">
        <v>323</v>
      </c>
      <c r="D160" s="81">
        <v>240</v>
      </c>
      <c r="E160" s="100"/>
      <c r="F160" s="101"/>
      <c r="G160" s="85"/>
      <c r="H160" s="85"/>
      <c r="I160" s="85"/>
      <c r="J160" s="85"/>
    </row>
    <row r="161" spans="1:10" ht="12.75">
      <c r="A161" s="85" t="s">
        <v>324</v>
      </c>
      <c r="B161" s="81" t="s">
        <v>191</v>
      </c>
      <c r="C161" s="81" t="s">
        <v>323</v>
      </c>
      <c r="D161" s="81">
        <v>240</v>
      </c>
      <c r="E161" s="100">
        <v>340</v>
      </c>
      <c r="F161" s="101">
        <f>SUM(G161:J161)</f>
        <v>200</v>
      </c>
      <c r="G161" s="85">
        <f>300-300</f>
        <v>0</v>
      </c>
      <c r="H161" s="85">
        <v>100</v>
      </c>
      <c r="I161" s="85">
        <v>100</v>
      </c>
      <c r="J161" s="85"/>
    </row>
    <row r="162" spans="1:10" ht="12.75">
      <c r="A162" s="85" t="s">
        <v>322</v>
      </c>
      <c r="B162" s="81" t="s">
        <v>191</v>
      </c>
      <c r="C162" s="81" t="s">
        <v>323</v>
      </c>
      <c r="D162" s="81"/>
      <c r="E162" s="100"/>
      <c r="F162" s="101">
        <f>SUM(F164)</f>
        <v>6494.3</v>
      </c>
      <c r="G162" s="85"/>
      <c r="H162" s="85"/>
      <c r="I162" s="85">
        <f>SUM(I164)</f>
        <v>6494.3</v>
      </c>
      <c r="J162" s="85"/>
    </row>
    <row r="163" spans="1:10" ht="12.75">
      <c r="A163" s="85" t="s">
        <v>143</v>
      </c>
      <c r="B163" s="81" t="s">
        <v>191</v>
      </c>
      <c r="C163" s="81" t="s">
        <v>323</v>
      </c>
      <c r="D163" s="81">
        <v>240</v>
      </c>
      <c r="E163" s="100"/>
      <c r="F163" s="101"/>
      <c r="G163" s="85"/>
      <c r="H163" s="85"/>
      <c r="I163" s="85"/>
      <c r="J163" s="85"/>
    </row>
    <row r="164" spans="1:10" ht="12.75">
      <c r="A164" s="85" t="s">
        <v>297</v>
      </c>
      <c r="B164" s="81" t="s">
        <v>191</v>
      </c>
      <c r="C164" s="81" t="s">
        <v>323</v>
      </c>
      <c r="D164" s="81">
        <v>240</v>
      </c>
      <c r="E164" s="100">
        <v>310</v>
      </c>
      <c r="F164" s="101">
        <f>SUM(G164:J164)</f>
        <v>6494.3</v>
      </c>
      <c r="G164" s="85"/>
      <c r="H164" s="85"/>
      <c r="I164" s="85">
        <f>5000+1494.3</f>
        <v>6494.3</v>
      </c>
      <c r="J164" s="85"/>
    </row>
    <row r="165" spans="1:10" ht="12.75">
      <c r="A165" s="85" t="s">
        <v>211</v>
      </c>
      <c r="B165" s="103" t="s">
        <v>212</v>
      </c>
      <c r="C165" s="81"/>
      <c r="D165" s="81"/>
      <c r="E165" s="100"/>
      <c r="F165" s="101">
        <f>SUM(F168)</f>
        <v>4016.8</v>
      </c>
      <c r="G165" s="101">
        <f>SUM(G168)</f>
        <v>845</v>
      </c>
      <c r="H165" s="101">
        <f>SUM(H168)</f>
        <v>1157</v>
      </c>
      <c r="I165" s="101">
        <f>SUM(I168)</f>
        <v>1018.5</v>
      </c>
      <c r="J165" s="85">
        <f>SUM(J168)</f>
        <v>996.3</v>
      </c>
    </row>
    <row r="166" spans="1:10" ht="12.75">
      <c r="A166" s="86" t="s">
        <v>192</v>
      </c>
      <c r="B166" s="104"/>
      <c r="C166" s="81"/>
      <c r="D166" s="81"/>
      <c r="E166" s="81"/>
      <c r="F166" s="101"/>
      <c r="G166" s="101"/>
      <c r="H166" s="101"/>
      <c r="I166" s="101"/>
      <c r="J166" s="85"/>
    </row>
    <row r="167" spans="1:10" ht="12.75">
      <c r="A167" s="95" t="s">
        <v>325</v>
      </c>
      <c r="B167" s="81"/>
      <c r="C167" s="81"/>
      <c r="D167" s="81"/>
      <c r="E167" s="81"/>
      <c r="F167" s="101"/>
      <c r="G167" s="101"/>
      <c r="H167" s="101"/>
      <c r="I167" s="101"/>
      <c r="J167" s="85"/>
    </row>
    <row r="168" spans="1:10" ht="12.75">
      <c r="A168" s="80" t="s">
        <v>326</v>
      </c>
      <c r="B168" s="81" t="s">
        <v>212</v>
      </c>
      <c r="C168" s="81" t="s">
        <v>215</v>
      </c>
      <c r="D168" s="81"/>
      <c r="E168" s="81"/>
      <c r="F168" s="101">
        <f>SUM(F170+F174+F175+F177+F180+F179)</f>
        <v>4016.8</v>
      </c>
      <c r="G168" s="101">
        <f>SUM(G170+G174+G175+G177+G180+G179)</f>
        <v>845</v>
      </c>
      <c r="H168" s="101">
        <f>SUM(H170+H174+H175+H177+H180+H179)</f>
        <v>1157</v>
      </c>
      <c r="I168" s="101">
        <f>SUM(I170+I174+I175+I177+I180+I179)</f>
        <v>1018.5</v>
      </c>
      <c r="J168" s="85">
        <f>SUM(J170+J174+J175+J177+J180+J179)</f>
        <v>996.3</v>
      </c>
    </row>
    <row r="169" spans="1:10" ht="12.75">
      <c r="A169" s="86" t="s">
        <v>216</v>
      </c>
      <c r="B169" s="81" t="s">
        <v>212</v>
      </c>
      <c r="C169" s="81" t="s">
        <v>215</v>
      </c>
      <c r="D169" s="81">
        <v>110</v>
      </c>
      <c r="E169" s="100"/>
      <c r="F169" s="105"/>
      <c r="G169" s="105"/>
      <c r="H169" s="105"/>
      <c r="I169" s="105"/>
      <c r="J169" s="95"/>
    </row>
    <row r="170" spans="1:10" ht="12.75">
      <c r="A170" s="85" t="s">
        <v>285</v>
      </c>
      <c r="B170" s="81" t="s">
        <v>212</v>
      </c>
      <c r="C170" s="81" t="s">
        <v>215</v>
      </c>
      <c r="D170" s="81">
        <v>110</v>
      </c>
      <c r="E170" s="100">
        <v>210</v>
      </c>
      <c r="F170" s="85">
        <f>SUM(F171:F172)</f>
        <v>2599.8</v>
      </c>
      <c r="G170" s="85">
        <f>SUM(G171:G172)</f>
        <v>541</v>
      </c>
      <c r="H170" s="85">
        <f>SUM(H171:H172)</f>
        <v>649</v>
      </c>
      <c r="I170" s="85">
        <f>SUM(I171:I172)</f>
        <v>649</v>
      </c>
      <c r="J170" s="85">
        <f>SUM(J171:J172)</f>
        <v>760.8</v>
      </c>
    </row>
    <row r="171" spans="1:10" ht="12.75">
      <c r="A171" s="85" t="s">
        <v>286</v>
      </c>
      <c r="B171" s="81" t="s">
        <v>212</v>
      </c>
      <c r="C171" s="81" t="s">
        <v>215</v>
      </c>
      <c r="D171" s="81">
        <v>110</v>
      </c>
      <c r="E171" s="100">
        <v>211</v>
      </c>
      <c r="F171" s="85">
        <f>SUM(G171:J171)</f>
        <v>1997.9</v>
      </c>
      <c r="G171" s="85">
        <v>415</v>
      </c>
      <c r="H171" s="85">
        <v>498</v>
      </c>
      <c r="I171" s="85">
        <v>498</v>
      </c>
      <c r="J171" s="85">
        <f>465.5+39.5+81.9</f>
        <v>586.9</v>
      </c>
    </row>
    <row r="172" spans="1:10" ht="12.75">
      <c r="A172" s="85" t="s">
        <v>287</v>
      </c>
      <c r="B172" s="81" t="s">
        <v>212</v>
      </c>
      <c r="C172" s="81" t="s">
        <v>215</v>
      </c>
      <c r="D172" s="81">
        <v>110</v>
      </c>
      <c r="E172" s="100">
        <v>213</v>
      </c>
      <c r="F172" s="101">
        <f>SUM(G172:J172)</f>
        <v>601.9</v>
      </c>
      <c r="G172" s="85">
        <v>126</v>
      </c>
      <c r="H172" s="85">
        <v>151</v>
      </c>
      <c r="I172" s="85">
        <v>151</v>
      </c>
      <c r="J172" s="85">
        <f>135.8+38.1</f>
        <v>173.9</v>
      </c>
    </row>
    <row r="173" spans="1:10" ht="12.75">
      <c r="A173" s="85" t="s">
        <v>143</v>
      </c>
      <c r="B173" s="81" t="s">
        <v>212</v>
      </c>
      <c r="C173" s="81" t="s">
        <v>215</v>
      </c>
      <c r="D173" s="81">
        <v>240</v>
      </c>
      <c r="E173" s="100"/>
      <c r="F173" s="101"/>
      <c r="G173" s="85"/>
      <c r="H173" s="85"/>
      <c r="I173" s="85"/>
      <c r="J173" s="85"/>
    </row>
    <row r="174" spans="1:10" ht="12.75">
      <c r="A174" s="85" t="s">
        <v>291</v>
      </c>
      <c r="B174" s="81" t="s">
        <v>212</v>
      </c>
      <c r="C174" s="81" t="s">
        <v>215</v>
      </c>
      <c r="D174" s="81">
        <v>240</v>
      </c>
      <c r="E174" s="100">
        <v>221</v>
      </c>
      <c r="F174" s="101">
        <f>SUM(G174:J174)</f>
        <v>12</v>
      </c>
      <c r="G174" s="85">
        <v>3</v>
      </c>
      <c r="H174" s="85">
        <v>3</v>
      </c>
      <c r="I174" s="85">
        <v>3</v>
      </c>
      <c r="J174" s="85">
        <v>3</v>
      </c>
    </row>
    <row r="175" spans="1:10" ht="12.75">
      <c r="A175" s="85" t="s">
        <v>294</v>
      </c>
      <c r="B175" s="81" t="s">
        <v>212</v>
      </c>
      <c r="C175" s="81" t="s">
        <v>215</v>
      </c>
      <c r="D175" s="81">
        <v>240</v>
      </c>
      <c r="E175" s="100">
        <v>226</v>
      </c>
      <c r="F175" s="101">
        <f>SUM(G175:J175)</f>
        <v>1385.5</v>
      </c>
      <c r="G175" s="85">
        <v>299</v>
      </c>
      <c r="H175" s="85">
        <f>500-2.5</f>
        <v>497.5</v>
      </c>
      <c r="I175" s="85">
        <v>362</v>
      </c>
      <c r="J175" s="85">
        <v>227</v>
      </c>
    </row>
    <row r="176" spans="1:10" ht="12.75">
      <c r="A176" s="85" t="s">
        <v>144</v>
      </c>
      <c r="B176" s="81" t="s">
        <v>212</v>
      </c>
      <c r="C176" s="81" t="s">
        <v>215</v>
      </c>
      <c r="D176" s="81">
        <v>850</v>
      </c>
      <c r="E176" s="100"/>
      <c r="F176" s="101"/>
      <c r="G176" s="85"/>
      <c r="H176" s="85"/>
      <c r="I176" s="85"/>
      <c r="J176" s="85"/>
    </row>
    <row r="177" spans="1:10" ht="12.75">
      <c r="A177" s="85" t="s">
        <v>301</v>
      </c>
      <c r="B177" s="81" t="s">
        <v>212</v>
      </c>
      <c r="C177" s="81" t="s">
        <v>215</v>
      </c>
      <c r="D177" s="81">
        <v>850</v>
      </c>
      <c r="E177" s="100">
        <v>290</v>
      </c>
      <c r="F177" s="101">
        <f>SUM(G177:J177)</f>
        <v>8.5</v>
      </c>
      <c r="G177" s="85">
        <v>2</v>
      </c>
      <c r="H177" s="85">
        <v>2.5</v>
      </c>
      <c r="I177" s="85">
        <v>4</v>
      </c>
      <c r="J177" s="85"/>
    </row>
    <row r="178" spans="1:10" ht="12.75">
      <c r="A178" s="85" t="s">
        <v>143</v>
      </c>
      <c r="B178" s="81" t="s">
        <v>212</v>
      </c>
      <c r="C178" s="81" t="s">
        <v>215</v>
      </c>
      <c r="D178" s="81">
        <v>240</v>
      </c>
      <c r="E178" s="100"/>
      <c r="F178" s="101"/>
      <c r="G178" s="101"/>
      <c r="H178" s="101"/>
      <c r="I178" s="101"/>
      <c r="J178" s="85"/>
    </row>
    <row r="179" spans="1:10" ht="12.75">
      <c r="A179" s="85" t="s">
        <v>297</v>
      </c>
      <c r="B179" s="81" t="s">
        <v>212</v>
      </c>
      <c r="C179" s="81" t="s">
        <v>215</v>
      </c>
      <c r="D179" s="81">
        <v>240</v>
      </c>
      <c r="E179" s="100">
        <v>310</v>
      </c>
      <c r="F179" s="101">
        <f>SUM(G179:J179)</f>
        <v>5.5</v>
      </c>
      <c r="G179" s="101"/>
      <c r="H179" s="101"/>
      <c r="I179" s="101"/>
      <c r="J179" s="85">
        <v>5.5</v>
      </c>
    </row>
    <row r="180" spans="1:10" ht="12.75">
      <c r="A180" s="85" t="s">
        <v>324</v>
      </c>
      <c r="B180" s="81" t="s">
        <v>212</v>
      </c>
      <c r="C180" s="81" t="s">
        <v>215</v>
      </c>
      <c r="D180" s="81">
        <v>240</v>
      </c>
      <c r="E180" s="100">
        <v>340</v>
      </c>
      <c r="F180" s="101">
        <f>SUM(G180:J180)</f>
        <v>5.5</v>
      </c>
      <c r="G180" s="101"/>
      <c r="H180" s="101">
        <v>5</v>
      </c>
      <c r="I180" s="101">
        <f>6-2-3.5</f>
        <v>0.5</v>
      </c>
      <c r="J180" s="85"/>
    </row>
    <row r="181" spans="1:10" ht="12.75">
      <c r="A181" s="85" t="s">
        <v>217</v>
      </c>
      <c r="B181" s="106" t="s">
        <v>218</v>
      </c>
      <c r="C181" s="81"/>
      <c r="D181" s="81"/>
      <c r="E181" s="100"/>
      <c r="F181" s="101">
        <f>SUM(F184+F190+F198)</f>
        <v>1978.8</v>
      </c>
      <c r="G181" s="101">
        <f>SUM(G184+G190+G198)</f>
        <v>357</v>
      </c>
      <c r="H181" s="101">
        <f>SUM(H184+H190+H198)</f>
        <v>625.6</v>
      </c>
      <c r="I181" s="101">
        <f>SUM(I184+I190+I198)</f>
        <v>800.5</v>
      </c>
      <c r="J181" s="85">
        <f>SUM(J184+J190+J198)</f>
        <v>195.7</v>
      </c>
    </row>
    <row r="182" spans="1:10" ht="12.75" hidden="1">
      <c r="A182" s="85" t="s">
        <v>327</v>
      </c>
      <c r="B182" s="106"/>
      <c r="C182" s="81"/>
      <c r="D182" s="81"/>
      <c r="E182" s="100"/>
      <c r="F182" s="101"/>
      <c r="G182" s="85"/>
      <c r="H182" s="85"/>
      <c r="I182" s="85"/>
      <c r="J182" s="85"/>
    </row>
    <row r="183" spans="1:10" ht="12.75">
      <c r="A183" s="85" t="s">
        <v>219</v>
      </c>
      <c r="B183" s="81"/>
      <c r="C183" s="81"/>
      <c r="D183" s="81"/>
      <c r="E183" s="100"/>
      <c r="F183" s="101"/>
      <c r="G183" s="85"/>
      <c r="H183" s="85"/>
      <c r="I183" s="85"/>
      <c r="J183" s="85"/>
    </row>
    <row r="184" spans="1:10" ht="12.75">
      <c r="A184" s="85" t="s">
        <v>220</v>
      </c>
      <c r="B184" s="81" t="s">
        <v>221</v>
      </c>
      <c r="C184" s="81" t="s">
        <v>222</v>
      </c>
      <c r="D184" s="81"/>
      <c r="E184" s="100"/>
      <c r="F184" s="101">
        <f>SUM(F186:F189)</f>
        <v>750</v>
      </c>
      <c r="G184" s="101">
        <f>SUM(G186:G189)</f>
        <v>110</v>
      </c>
      <c r="H184" s="101">
        <f>SUM(H186:H189)</f>
        <v>126.8</v>
      </c>
      <c r="I184" s="101">
        <f>SUM(I186:I189)</f>
        <v>385</v>
      </c>
      <c r="J184" s="85">
        <f>SUM(J186:J189)</f>
        <v>128.2</v>
      </c>
    </row>
    <row r="185" spans="1:10" ht="12.75">
      <c r="A185" s="85" t="s">
        <v>143</v>
      </c>
      <c r="B185" s="81" t="s">
        <v>221</v>
      </c>
      <c r="C185" s="81" t="s">
        <v>222</v>
      </c>
      <c r="D185" s="81">
        <v>240</v>
      </c>
      <c r="E185" s="100"/>
      <c r="F185" s="101"/>
      <c r="G185" s="101"/>
      <c r="H185" s="101"/>
      <c r="I185" s="101"/>
      <c r="J185" s="85"/>
    </row>
    <row r="186" spans="1:10" ht="12.75">
      <c r="A186" s="85" t="s">
        <v>300</v>
      </c>
      <c r="B186" s="81" t="s">
        <v>221</v>
      </c>
      <c r="C186" s="81" t="s">
        <v>222</v>
      </c>
      <c r="D186" s="81">
        <v>240</v>
      </c>
      <c r="E186" s="100">
        <v>222</v>
      </c>
      <c r="F186" s="101">
        <f>SUM(G186:J186)</f>
        <v>27.8</v>
      </c>
      <c r="G186" s="85">
        <v>6</v>
      </c>
      <c r="H186" s="85">
        <f>28-8.2</f>
        <v>19.8</v>
      </c>
      <c r="I186" s="85">
        <f>8-5-1</f>
        <v>2</v>
      </c>
      <c r="J186" s="85"/>
    </row>
    <row r="187" spans="1:10" ht="12.75">
      <c r="A187" s="85" t="s">
        <v>294</v>
      </c>
      <c r="B187" s="81" t="s">
        <v>221</v>
      </c>
      <c r="C187" s="81" t="s">
        <v>222</v>
      </c>
      <c r="D187" s="81">
        <v>240</v>
      </c>
      <c r="E187" s="100">
        <v>226</v>
      </c>
      <c r="F187" s="101">
        <f>SUM(G187:J187)</f>
        <v>368.2</v>
      </c>
      <c r="G187" s="85"/>
      <c r="H187" s="85">
        <f>30-30</f>
        <v>0</v>
      </c>
      <c r="I187" s="85">
        <f>290+20</f>
        <v>310</v>
      </c>
      <c r="J187" s="85">
        <f>20+38.2</f>
        <v>58.2</v>
      </c>
    </row>
    <row r="188" spans="1:10" ht="12.75">
      <c r="A188" s="75" t="s">
        <v>301</v>
      </c>
      <c r="B188" s="73" t="s">
        <v>221</v>
      </c>
      <c r="C188" s="73" t="s">
        <v>222</v>
      </c>
      <c r="D188" s="73">
        <v>240</v>
      </c>
      <c r="E188" s="79">
        <v>290</v>
      </c>
      <c r="F188" s="82">
        <f>SUM(G188:J188)</f>
        <v>176</v>
      </c>
      <c r="G188" s="75">
        <v>100</v>
      </c>
      <c r="H188" s="75">
        <v>13</v>
      </c>
      <c r="I188" s="75">
        <f>78-15</f>
        <v>63</v>
      </c>
      <c r="J188" s="75"/>
    </row>
    <row r="189" spans="1:10" ht="12.75">
      <c r="A189" s="75" t="s">
        <v>324</v>
      </c>
      <c r="B189" s="73" t="s">
        <v>221</v>
      </c>
      <c r="C189" s="73" t="s">
        <v>222</v>
      </c>
      <c r="D189" s="73">
        <v>240</v>
      </c>
      <c r="E189" s="79">
        <v>340</v>
      </c>
      <c r="F189" s="82">
        <f>SUM(G189:J189)</f>
        <v>178</v>
      </c>
      <c r="G189" s="75">
        <v>4</v>
      </c>
      <c r="H189" s="75">
        <v>94</v>
      </c>
      <c r="I189" s="75">
        <v>10</v>
      </c>
      <c r="J189" s="75">
        <v>70</v>
      </c>
    </row>
    <row r="190" spans="1:10" ht="12.75">
      <c r="A190" s="84" t="s">
        <v>223</v>
      </c>
      <c r="B190" s="73" t="s">
        <v>221</v>
      </c>
      <c r="C190" s="73" t="s">
        <v>224</v>
      </c>
      <c r="D190" s="73"/>
      <c r="E190" s="79"/>
      <c r="F190" s="82">
        <f>SUM(F193:F196)</f>
        <v>850</v>
      </c>
      <c r="G190" s="82">
        <f>SUM(G193:G196)</f>
        <v>247</v>
      </c>
      <c r="H190" s="82">
        <f>SUM(H193:H196)</f>
        <v>311</v>
      </c>
      <c r="I190" s="82">
        <f>SUM(I193:I196)</f>
        <v>224.5</v>
      </c>
      <c r="J190" s="75">
        <f>SUM(J193:J196)</f>
        <v>67.5</v>
      </c>
    </row>
    <row r="191" spans="1:10" ht="12.75">
      <c r="A191" s="77" t="s">
        <v>173</v>
      </c>
      <c r="B191" s="73"/>
      <c r="C191" s="73"/>
      <c r="D191" s="73"/>
      <c r="E191" s="79"/>
      <c r="F191" s="82"/>
      <c r="G191" s="82"/>
      <c r="H191" s="82"/>
      <c r="I191" s="82"/>
      <c r="J191" s="75"/>
    </row>
    <row r="192" spans="1:10" ht="12.75">
      <c r="A192" s="75" t="s">
        <v>143</v>
      </c>
      <c r="B192" s="73" t="s">
        <v>221</v>
      </c>
      <c r="C192" s="73" t="s">
        <v>224</v>
      </c>
      <c r="D192" s="73">
        <v>240</v>
      </c>
      <c r="E192" s="79"/>
      <c r="F192" s="82"/>
      <c r="G192" s="82"/>
      <c r="H192" s="82"/>
      <c r="I192" s="82"/>
      <c r="J192" s="75"/>
    </row>
    <row r="193" spans="1:10" ht="12.75">
      <c r="A193" s="85" t="s">
        <v>300</v>
      </c>
      <c r="B193" s="73" t="s">
        <v>221</v>
      </c>
      <c r="C193" s="73" t="s">
        <v>224</v>
      </c>
      <c r="D193" s="73">
        <v>240</v>
      </c>
      <c r="E193" s="79">
        <v>222</v>
      </c>
      <c r="F193" s="82">
        <f>SUM(G193:J193)</f>
        <v>20.5</v>
      </c>
      <c r="G193" s="82"/>
      <c r="H193" s="82"/>
      <c r="I193" s="82">
        <f>27-6.5</f>
        <v>20.5</v>
      </c>
      <c r="J193" s="75"/>
    </row>
    <row r="194" spans="1:10" ht="12.75">
      <c r="A194" s="75" t="s">
        <v>294</v>
      </c>
      <c r="B194" s="73" t="s">
        <v>221</v>
      </c>
      <c r="C194" s="73" t="s">
        <v>224</v>
      </c>
      <c r="D194" s="73">
        <v>240</v>
      </c>
      <c r="E194" s="79">
        <v>226</v>
      </c>
      <c r="F194" s="82">
        <f>SUM(G194:J194)</f>
        <v>740.5</v>
      </c>
      <c r="G194" s="75">
        <f>357-30-38-10-72</f>
        <v>207</v>
      </c>
      <c r="H194" s="75">
        <f>219+38+37</f>
        <v>294</v>
      </c>
      <c r="I194" s="75">
        <f>149+48-18+3</f>
        <v>182</v>
      </c>
      <c r="J194" s="75">
        <f>88-48+17.5</f>
        <v>57.5</v>
      </c>
    </row>
    <row r="195" spans="1:10" ht="12.75">
      <c r="A195" s="75" t="s">
        <v>301</v>
      </c>
      <c r="B195" s="73" t="s">
        <v>221</v>
      </c>
      <c r="C195" s="73" t="s">
        <v>224</v>
      </c>
      <c r="D195" s="73">
        <v>240</v>
      </c>
      <c r="E195" s="79">
        <v>290</v>
      </c>
      <c r="F195" s="82">
        <f>SUM(G195:J195)</f>
        <v>30</v>
      </c>
      <c r="G195" s="75">
        <v>10</v>
      </c>
      <c r="H195" s="75">
        <v>10</v>
      </c>
      <c r="I195" s="75"/>
      <c r="J195" s="75">
        <v>10</v>
      </c>
    </row>
    <row r="196" spans="1:10" ht="12.75">
      <c r="A196" s="75" t="s">
        <v>298</v>
      </c>
      <c r="B196" s="73" t="s">
        <v>221</v>
      </c>
      <c r="C196" s="73" t="s">
        <v>224</v>
      </c>
      <c r="D196" s="73">
        <v>240</v>
      </c>
      <c r="E196" s="79">
        <v>340</v>
      </c>
      <c r="F196" s="82">
        <f>SUM(G196:J196)</f>
        <v>59</v>
      </c>
      <c r="G196" s="75">
        <v>30</v>
      </c>
      <c r="H196" s="75">
        <v>7</v>
      </c>
      <c r="I196" s="75">
        <f>10+35+18-30-11</f>
        <v>22</v>
      </c>
      <c r="J196" s="75"/>
    </row>
    <row r="197" spans="1:10" ht="12.75">
      <c r="A197" s="98" t="s">
        <v>192</v>
      </c>
      <c r="B197" s="73"/>
      <c r="C197" s="73"/>
      <c r="D197" s="73"/>
      <c r="E197" s="79"/>
      <c r="F197" s="82"/>
      <c r="G197" s="75"/>
      <c r="H197" s="75"/>
      <c r="I197" s="75"/>
      <c r="J197" s="75"/>
    </row>
    <row r="198" spans="1:10" ht="12.75">
      <c r="A198" s="75" t="s">
        <v>328</v>
      </c>
      <c r="B198" s="73" t="s">
        <v>221</v>
      </c>
      <c r="C198" s="73" t="s">
        <v>226</v>
      </c>
      <c r="D198" s="73"/>
      <c r="E198" s="79"/>
      <c r="F198" s="82">
        <f>SUM(F199+F203+F204)</f>
        <v>378.8</v>
      </c>
      <c r="G198" s="82">
        <f>SUM(G199+G203+G204)</f>
        <v>0</v>
      </c>
      <c r="H198" s="82">
        <f>SUM(H199+H203+H204)</f>
        <v>187.79999999999998</v>
      </c>
      <c r="I198" s="82">
        <f>SUM(I199+I203+I204)</f>
        <v>190.99999999999997</v>
      </c>
      <c r="J198" s="75">
        <f>SUM(J199+J203+J204)</f>
        <v>0</v>
      </c>
    </row>
    <row r="199" spans="1:10" ht="12.75">
      <c r="A199" s="107" t="s">
        <v>329</v>
      </c>
      <c r="B199" s="73" t="s">
        <v>221</v>
      </c>
      <c r="C199" s="73" t="s">
        <v>226</v>
      </c>
      <c r="D199" s="73">
        <v>110</v>
      </c>
      <c r="E199" s="79"/>
      <c r="F199" s="82">
        <f>SUM(F200:F201)</f>
        <v>336.5</v>
      </c>
      <c r="G199" s="82">
        <f>SUM(G200:G201)</f>
        <v>0</v>
      </c>
      <c r="H199" s="82">
        <f>SUM(H200:H201)</f>
        <v>146.2</v>
      </c>
      <c r="I199" s="82">
        <f>SUM(I200:I201)</f>
        <v>190.29999999999998</v>
      </c>
      <c r="J199" s="75">
        <f>SUM(J200:J201)</f>
        <v>0</v>
      </c>
    </row>
    <row r="200" spans="1:10" ht="12.75">
      <c r="A200" s="75" t="s">
        <v>286</v>
      </c>
      <c r="B200" s="73" t="s">
        <v>221</v>
      </c>
      <c r="C200" s="73" t="s">
        <v>226</v>
      </c>
      <c r="D200" s="73">
        <v>110</v>
      </c>
      <c r="E200" s="79">
        <v>211</v>
      </c>
      <c r="F200" s="82">
        <f>SUM(G200:J200)</f>
        <v>258.4</v>
      </c>
      <c r="G200" s="75"/>
      <c r="H200" s="75">
        <v>108</v>
      </c>
      <c r="I200" s="75">
        <f>178.7-28.3</f>
        <v>150.39999999999998</v>
      </c>
      <c r="J200" s="75"/>
    </row>
    <row r="201" spans="1:10" ht="12.75">
      <c r="A201" s="75" t="s">
        <v>287</v>
      </c>
      <c r="B201" s="73" t="s">
        <v>221</v>
      </c>
      <c r="C201" s="73" t="s">
        <v>226</v>
      </c>
      <c r="D201" s="73">
        <v>110</v>
      </c>
      <c r="E201" s="79">
        <v>213</v>
      </c>
      <c r="F201" s="82">
        <f>SUM(G201:J201)</f>
        <v>78.10000000000001</v>
      </c>
      <c r="G201" s="75"/>
      <c r="H201" s="75">
        <v>38.2</v>
      </c>
      <c r="I201" s="75">
        <f>48.7-8.8</f>
        <v>39.900000000000006</v>
      </c>
      <c r="J201" s="75"/>
    </row>
    <row r="202" spans="1:10" ht="12.75">
      <c r="A202" s="75" t="s">
        <v>143</v>
      </c>
      <c r="B202" s="73" t="s">
        <v>221</v>
      </c>
      <c r="C202" s="73" t="s">
        <v>226</v>
      </c>
      <c r="D202" s="73">
        <v>240</v>
      </c>
      <c r="E202" s="79"/>
      <c r="F202" s="75"/>
      <c r="G202" s="75"/>
      <c r="H202" s="75"/>
      <c r="I202" s="75"/>
      <c r="J202" s="75"/>
    </row>
    <row r="203" spans="1:10" ht="12.75">
      <c r="A203" s="75" t="s">
        <v>294</v>
      </c>
      <c r="B203" s="73" t="s">
        <v>221</v>
      </c>
      <c r="C203" s="73" t="s">
        <v>226</v>
      </c>
      <c r="D203" s="73">
        <v>240</v>
      </c>
      <c r="E203" s="79">
        <v>226</v>
      </c>
      <c r="F203" s="82">
        <f>SUM(G203:J203)</f>
        <v>2.7</v>
      </c>
      <c r="G203" s="75"/>
      <c r="H203" s="75">
        <v>2</v>
      </c>
      <c r="I203" s="75">
        <v>0.7</v>
      </c>
      <c r="J203" s="75"/>
    </row>
    <row r="204" spans="1:10" ht="12.75">
      <c r="A204" s="75" t="s">
        <v>324</v>
      </c>
      <c r="B204" s="73" t="s">
        <v>221</v>
      </c>
      <c r="C204" s="73" t="s">
        <v>226</v>
      </c>
      <c r="D204" s="73">
        <v>240</v>
      </c>
      <c r="E204" s="79">
        <v>340</v>
      </c>
      <c r="F204" s="82">
        <f>SUM(G204:J204)</f>
        <v>39.6</v>
      </c>
      <c r="G204" s="75"/>
      <c r="H204" s="75">
        <f>46.7-0.7-4-2.4</f>
        <v>39.6</v>
      </c>
      <c r="I204" s="75"/>
      <c r="J204" s="75"/>
    </row>
    <row r="205" spans="1:10" ht="12.75">
      <c r="A205" s="75" t="s">
        <v>227</v>
      </c>
      <c r="B205" s="99" t="s">
        <v>228</v>
      </c>
      <c r="C205" s="73"/>
      <c r="D205" s="73"/>
      <c r="E205" s="100"/>
      <c r="F205" s="82">
        <f>SUM(F208)</f>
        <v>1650</v>
      </c>
      <c r="G205" s="82">
        <f>SUM(G208)</f>
        <v>244.8</v>
      </c>
      <c r="H205" s="82">
        <f>SUM(H208)</f>
        <v>321</v>
      </c>
      <c r="I205" s="82">
        <f>SUM(I208)</f>
        <v>486</v>
      </c>
      <c r="J205" s="75">
        <f>SUM(J208)</f>
        <v>598.2</v>
      </c>
    </row>
    <row r="206" spans="1:10" ht="11.25" customHeight="1">
      <c r="A206" s="75" t="s">
        <v>330</v>
      </c>
      <c r="B206" s="73" t="s">
        <v>230</v>
      </c>
      <c r="C206" s="73"/>
      <c r="D206" s="73"/>
      <c r="E206" s="79"/>
      <c r="F206" s="82"/>
      <c r="G206" s="75"/>
      <c r="H206" s="75"/>
      <c r="I206" s="75"/>
      <c r="J206" s="75"/>
    </row>
    <row r="207" spans="1:10" ht="11.25" customHeight="1">
      <c r="A207" s="98" t="s">
        <v>192</v>
      </c>
      <c r="B207" s="73"/>
      <c r="C207" s="73"/>
      <c r="D207" s="73"/>
      <c r="E207" s="79"/>
      <c r="F207" s="82"/>
      <c r="G207" s="75"/>
      <c r="H207" s="75"/>
      <c r="I207" s="75"/>
      <c r="J207" s="75"/>
    </row>
    <row r="208" spans="1:10" ht="12.75">
      <c r="A208" s="75" t="s">
        <v>229</v>
      </c>
      <c r="B208" s="102" t="s">
        <v>230</v>
      </c>
      <c r="C208" s="73" t="s">
        <v>231</v>
      </c>
      <c r="D208" s="73"/>
      <c r="E208" s="79"/>
      <c r="F208" s="82">
        <f>SUM(F211:F213)</f>
        <v>1650</v>
      </c>
      <c r="G208" s="82">
        <f>SUM(G211:G213)</f>
        <v>244.8</v>
      </c>
      <c r="H208" s="82">
        <f>SUM(H211:H213)</f>
        <v>321</v>
      </c>
      <c r="I208" s="82">
        <f>SUM(I211:I213)</f>
        <v>486</v>
      </c>
      <c r="J208" s="75">
        <f>SUM(J211:J213)</f>
        <v>598.2</v>
      </c>
    </row>
    <row r="209" spans="1:10" ht="12.75">
      <c r="A209" s="75" t="s">
        <v>229</v>
      </c>
      <c r="B209" s="102" t="s">
        <v>230</v>
      </c>
      <c r="C209" s="73" t="s">
        <v>231</v>
      </c>
      <c r="D209" s="73"/>
      <c r="E209" s="79"/>
      <c r="F209" s="82"/>
      <c r="G209" s="82"/>
      <c r="H209" s="82"/>
      <c r="I209" s="82"/>
      <c r="J209" s="75"/>
    </row>
    <row r="210" spans="1:10" ht="12.75">
      <c r="A210" s="75" t="s">
        <v>143</v>
      </c>
      <c r="B210" s="102" t="s">
        <v>230</v>
      </c>
      <c r="C210" s="73" t="s">
        <v>231</v>
      </c>
      <c r="D210" s="73">
        <v>240</v>
      </c>
      <c r="E210" s="79"/>
      <c r="F210" s="82"/>
      <c r="G210" s="82"/>
      <c r="H210" s="82"/>
      <c r="I210" s="82"/>
      <c r="J210" s="75"/>
    </row>
    <row r="211" spans="1:10" ht="12.75">
      <c r="A211" s="75" t="s">
        <v>294</v>
      </c>
      <c r="B211" s="73" t="s">
        <v>230</v>
      </c>
      <c r="C211" s="73" t="s">
        <v>231</v>
      </c>
      <c r="D211" s="73">
        <v>240</v>
      </c>
      <c r="E211" s="79">
        <v>226</v>
      </c>
      <c r="F211" s="82">
        <f>SUM(G211:J211)</f>
        <v>985.8</v>
      </c>
      <c r="G211" s="75">
        <f>118.4-1+1</f>
        <v>118.4</v>
      </c>
      <c r="H211" s="75">
        <f>198.2+30</f>
        <v>228.2</v>
      </c>
      <c r="I211" s="75">
        <v>269</v>
      </c>
      <c r="J211" s="75">
        <f>220.2+150</f>
        <v>370.2</v>
      </c>
    </row>
    <row r="212" spans="1:10" ht="12.75">
      <c r="A212" s="75" t="s">
        <v>301</v>
      </c>
      <c r="B212" s="73" t="s">
        <v>230</v>
      </c>
      <c r="C212" s="73" t="s">
        <v>231</v>
      </c>
      <c r="D212" s="73">
        <v>240</v>
      </c>
      <c r="E212" s="79">
        <v>290</v>
      </c>
      <c r="F212" s="82">
        <f>SUM(G212:J212)</f>
        <v>495.4</v>
      </c>
      <c r="G212" s="75">
        <f>95.4+1-1</f>
        <v>95.4</v>
      </c>
      <c r="H212" s="75">
        <f>19+20</f>
        <v>39</v>
      </c>
      <c r="I212" s="75">
        <v>207</v>
      </c>
      <c r="J212" s="75">
        <f>174-20</f>
        <v>154</v>
      </c>
    </row>
    <row r="213" spans="1:10" ht="12.75">
      <c r="A213" s="85" t="s">
        <v>324</v>
      </c>
      <c r="B213" s="73" t="s">
        <v>230</v>
      </c>
      <c r="C213" s="73" t="s">
        <v>231</v>
      </c>
      <c r="D213" s="73">
        <v>240</v>
      </c>
      <c r="E213" s="79">
        <v>340</v>
      </c>
      <c r="F213" s="82">
        <f>SUM(G213:J213)</f>
        <v>168.8</v>
      </c>
      <c r="G213" s="75">
        <v>31</v>
      </c>
      <c r="H213" s="75">
        <f>83.8-30</f>
        <v>53.8</v>
      </c>
      <c r="I213" s="75">
        <v>10</v>
      </c>
      <c r="J213" s="75">
        <v>74</v>
      </c>
    </row>
    <row r="214" spans="1:10" ht="12.75">
      <c r="A214" s="25" t="s">
        <v>232</v>
      </c>
      <c r="B214" s="4">
        <v>1000</v>
      </c>
      <c r="C214" s="73"/>
      <c r="D214" s="73"/>
      <c r="E214" s="100"/>
      <c r="F214" s="82">
        <f>SUM(F217+F221+F229+F237)</f>
        <v>9166.7</v>
      </c>
      <c r="G214" s="82">
        <f>SUM(G217+G221+G229+G237)</f>
        <v>2054</v>
      </c>
      <c r="H214" s="82">
        <f>SUM(H217+H221+H229+H237)</f>
        <v>2005</v>
      </c>
      <c r="I214" s="82">
        <f>SUM(I217+I221+I229+I237)</f>
        <v>1900.3</v>
      </c>
      <c r="J214" s="75">
        <f>SUM(J217+J221+J229+J237)</f>
        <v>3207.4</v>
      </c>
    </row>
    <row r="215" spans="1:10" ht="11.25" customHeight="1">
      <c r="A215" s="75" t="s">
        <v>331</v>
      </c>
      <c r="B215" s="73">
        <v>1003</v>
      </c>
      <c r="C215" s="73"/>
      <c r="D215" s="73"/>
      <c r="E215" s="79"/>
      <c r="F215" s="82"/>
      <c r="G215" s="75"/>
      <c r="H215" s="75"/>
      <c r="I215" s="75"/>
      <c r="J215" s="75"/>
    </row>
    <row r="216" spans="1:10" ht="10.5" customHeight="1">
      <c r="A216" s="84" t="s">
        <v>235</v>
      </c>
      <c r="B216" s="73"/>
      <c r="C216" s="73"/>
      <c r="D216" s="73"/>
      <c r="E216" s="79"/>
      <c r="F216" s="82"/>
      <c r="G216" s="75"/>
      <c r="H216" s="75"/>
      <c r="I216" s="75"/>
      <c r="J216" s="75"/>
    </row>
    <row r="217" spans="1:10" ht="10.5" customHeight="1">
      <c r="A217" s="77" t="s">
        <v>237</v>
      </c>
      <c r="B217" s="73">
        <v>1003</v>
      </c>
      <c r="C217" s="73" t="s">
        <v>236</v>
      </c>
      <c r="D217" s="73"/>
      <c r="E217" s="79"/>
      <c r="F217" s="82">
        <f>SUM(G217:J217)</f>
        <v>1191.9</v>
      </c>
      <c r="G217" s="75">
        <f>SUM(G219)</f>
        <v>0</v>
      </c>
      <c r="H217" s="75">
        <f>SUM(H219)</f>
        <v>0</v>
      </c>
      <c r="I217" s="75">
        <f>SUM(I219)</f>
        <v>0</v>
      </c>
      <c r="J217" s="75">
        <f>SUM(J219)</f>
        <v>1191.9</v>
      </c>
    </row>
    <row r="218" spans="1:10" ht="10.5" customHeight="1">
      <c r="A218" s="75" t="s">
        <v>238</v>
      </c>
      <c r="B218" s="73">
        <v>1003</v>
      </c>
      <c r="C218" s="73" t="s">
        <v>236</v>
      </c>
      <c r="D218" s="73">
        <v>310</v>
      </c>
      <c r="E218" s="79"/>
      <c r="F218" s="82"/>
      <c r="G218" s="82"/>
      <c r="H218" s="82"/>
      <c r="I218" s="82"/>
      <c r="J218" s="75"/>
    </row>
    <row r="219" spans="1:10" ht="12.75">
      <c r="A219" s="75" t="s">
        <v>332</v>
      </c>
      <c r="B219" s="73">
        <v>1003</v>
      </c>
      <c r="C219" s="73" t="s">
        <v>236</v>
      </c>
      <c r="D219" s="67">
        <v>310</v>
      </c>
      <c r="E219" s="79">
        <v>263</v>
      </c>
      <c r="F219" s="82">
        <f>SUM(G219:J219)</f>
        <v>1191.9</v>
      </c>
      <c r="G219" s="75">
        <f>400-400</f>
        <v>0</v>
      </c>
      <c r="H219" s="75">
        <f>164-164</f>
        <v>0</v>
      </c>
      <c r="I219" s="75">
        <f>164-164</f>
        <v>0</v>
      </c>
      <c r="J219" s="75">
        <v>1191.9</v>
      </c>
    </row>
    <row r="220" spans="1:10" ht="10.5" customHeight="1">
      <c r="A220" s="84" t="s">
        <v>240</v>
      </c>
      <c r="B220" s="67">
        <v>1004</v>
      </c>
      <c r="C220" s="81" t="s">
        <v>241</v>
      </c>
      <c r="D220" s="67"/>
      <c r="E220" s="69"/>
      <c r="F220" s="82"/>
      <c r="G220" s="75"/>
      <c r="H220" s="75"/>
      <c r="I220" s="75"/>
      <c r="J220" s="75"/>
    </row>
    <row r="221" spans="1:10" ht="12.75">
      <c r="A221" s="75" t="s">
        <v>155</v>
      </c>
      <c r="B221" s="67">
        <v>1004</v>
      </c>
      <c r="C221" s="81" t="s">
        <v>241</v>
      </c>
      <c r="D221" s="81">
        <v>598</v>
      </c>
      <c r="E221" s="100"/>
      <c r="F221" s="82">
        <f>SUM(G221:J221)</f>
        <v>1555.8</v>
      </c>
      <c r="G221" s="82">
        <f>SUM(G222+G225+G226+G228)</f>
        <v>458</v>
      </c>
      <c r="H221" s="82">
        <f>SUM(H222+H225+H226+H228+H227)</f>
        <v>409</v>
      </c>
      <c r="I221" s="82">
        <f>SUM(I222+I225+I226+I228)</f>
        <v>307.5</v>
      </c>
      <c r="J221" s="75">
        <f>SUM(J222+J225+J226+J228+J227)</f>
        <v>381.29999999999995</v>
      </c>
    </row>
    <row r="222" spans="1:10" ht="12.75">
      <c r="A222" s="85" t="s">
        <v>285</v>
      </c>
      <c r="B222" s="67">
        <v>1004</v>
      </c>
      <c r="C222" s="81" t="s">
        <v>241</v>
      </c>
      <c r="D222" s="81">
        <v>598</v>
      </c>
      <c r="E222" s="100">
        <v>210</v>
      </c>
      <c r="F222" s="82">
        <f>SUM(F223:F224)</f>
        <v>1449.2999999999997</v>
      </c>
      <c r="G222" s="82">
        <f>SUM(G223:G224)</f>
        <v>439</v>
      </c>
      <c r="H222" s="82">
        <f>SUM(H223:H224)</f>
        <v>365</v>
      </c>
      <c r="I222" s="82">
        <f>SUM(I223:I224)</f>
        <v>286.5</v>
      </c>
      <c r="J222" s="75">
        <f>SUM(J223:J224)</f>
        <v>358.79999999999995</v>
      </c>
    </row>
    <row r="223" spans="1:10" ht="12.75">
      <c r="A223" s="85" t="s">
        <v>286</v>
      </c>
      <c r="B223" s="67">
        <v>1004</v>
      </c>
      <c r="C223" s="81" t="s">
        <v>241</v>
      </c>
      <c r="D223" s="81">
        <v>598</v>
      </c>
      <c r="E223" s="100">
        <v>211</v>
      </c>
      <c r="F223" s="82">
        <f aca="true" t="shared" si="0" ref="F223:F228">SUM(G223:J223)</f>
        <v>1113.1999999999998</v>
      </c>
      <c r="G223" s="75">
        <v>337</v>
      </c>
      <c r="H223" s="75">
        <v>280</v>
      </c>
      <c r="I223" s="75">
        <f>337-117.1</f>
        <v>219.9</v>
      </c>
      <c r="J223" s="75">
        <f>393.4-117.1</f>
        <v>276.29999999999995</v>
      </c>
    </row>
    <row r="224" spans="1:10" ht="12.75">
      <c r="A224" s="75" t="s">
        <v>287</v>
      </c>
      <c r="B224" s="67">
        <v>1004</v>
      </c>
      <c r="C224" s="81" t="s">
        <v>241</v>
      </c>
      <c r="D224" s="81">
        <v>598</v>
      </c>
      <c r="E224" s="100">
        <v>213</v>
      </c>
      <c r="F224" s="82">
        <f t="shared" si="0"/>
        <v>336.1</v>
      </c>
      <c r="G224" s="75">
        <v>102</v>
      </c>
      <c r="H224" s="75">
        <v>85</v>
      </c>
      <c r="I224" s="75">
        <f>102-35.4</f>
        <v>66.6</v>
      </c>
      <c r="J224" s="75">
        <f>117.9-35.4</f>
        <v>82.5</v>
      </c>
    </row>
    <row r="225" spans="1:10" ht="12.75">
      <c r="A225" s="85" t="s">
        <v>291</v>
      </c>
      <c r="B225" s="73">
        <v>1004</v>
      </c>
      <c r="C225" s="81" t="s">
        <v>241</v>
      </c>
      <c r="D225" s="81">
        <v>598</v>
      </c>
      <c r="E225" s="100">
        <v>221</v>
      </c>
      <c r="F225" s="82">
        <f t="shared" si="0"/>
        <v>19</v>
      </c>
      <c r="G225" s="75">
        <v>4</v>
      </c>
      <c r="H225" s="75">
        <v>6</v>
      </c>
      <c r="I225" s="75">
        <v>5</v>
      </c>
      <c r="J225" s="75">
        <f>5-1</f>
        <v>4</v>
      </c>
    </row>
    <row r="226" spans="1:10" ht="12.75">
      <c r="A226" s="85" t="s">
        <v>300</v>
      </c>
      <c r="B226" s="67">
        <v>1004</v>
      </c>
      <c r="C226" s="81" t="s">
        <v>241</v>
      </c>
      <c r="D226" s="81">
        <v>598</v>
      </c>
      <c r="E226" s="100">
        <v>222</v>
      </c>
      <c r="F226" s="82">
        <f t="shared" si="0"/>
        <v>21</v>
      </c>
      <c r="G226" s="75">
        <v>5</v>
      </c>
      <c r="H226" s="75">
        <v>6</v>
      </c>
      <c r="I226" s="75">
        <v>5</v>
      </c>
      <c r="J226" s="75">
        <v>5</v>
      </c>
    </row>
    <row r="227" spans="1:10" ht="12.75">
      <c r="A227" s="75" t="s">
        <v>297</v>
      </c>
      <c r="B227" s="67">
        <v>1004</v>
      </c>
      <c r="C227" s="81" t="s">
        <v>241</v>
      </c>
      <c r="D227" s="81">
        <v>598</v>
      </c>
      <c r="E227" s="100">
        <v>310</v>
      </c>
      <c r="F227" s="82">
        <f t="shared" si="0"/>
        <v>11</v>
      </c>
      <c r="G227" s="75"/>
      <c r="H227" s="75">
        <v>10</v>
      </c>
      <c r="I227" s="75"/>
      <c r="J227" s="75">
        <v>1</v>
      </c>
    </row>
    <row r="228" spans="1:10" ht="12.75">
      <c r="A228" s="85" t="s">
        <v>324</v>
      </c>
      <c r="B228" s="67">
        <v>1004</v>
      </c>
      <c r="C228" s="81" t="s">
        <v>241</v>
      </c>
      <c r="D228" s="81">
        <v>598</v>
      </c>
      <c r="E228" s="100">
        <v>340</v>
      </c>
      <c r="F228" s="82">
        <f t="shared" si="0"/>
        <v>55.5</v>
      </c>
      <c r="G228" s="75">
        <v>10</v>
      </c>
      <c r="H228" s="75">
        <v>22</v>
      </c>
      <c r="I228" s="75">
        <f>21-10</f>
        <v>11</v>
      </c>
      <c r="J228" s="75">
        <f>23.8-11.3</f>
        <v>12.5</v>
      </c>
    </row>
    <row r="229" spans="1:10" ht="12.75">
      <c r="A229" s="85" t="s">
        <v>239</v>
      </c>
      <c r="B229" s="81">
        <v>1004</v>
      </c>
      <c r="C229" s="81"/>
      <c r="D229" s="67"/>
      <c r="E229" s="79"/>
      <c r="F229" s="82">
        <f>SUM(F233+F236)</f>
        <v>6145.400000000001</v>
      </c>
      <c r="G229" s="82">
        <f>SUM(G233+G236)</f>
        <v>1506</v>
      </c>
      <c r="H229" s="82">
        <f>SUM(H233+H236)</f>
        <v>1506</v>
      </c>
      <c r="I229" s="82">
        <f>SUM(I233+I236)</f>
        <v>1506</v>
      </c>
      <c r="J229" s="75">
        <f>SUM(J233+J236)</f>
        <v>1627.3999999999999</v>
      </c>
    </row>
    <row r="230" spans="1:10" ht="12.75">
      <c r="A230" s="85" t="s">
        <v>242</v>
      </c>
      <c r="B230" s="81">
        <v>1004</v>
      </c>
      <c r="C230" s="81" t="s">
        <v>243</v>
      </c>
      <c r="D230" s="73"/>
      <c r="E230" s="79"/>
      <c r="F230" s="82"/>
      <c r="G230" s="75"/>
      <c r="H230" s="75"/>
      <c r="I230" s="75"/>
      <c r="J230" s="75"/>
    </row>
    <row r="231" spans="1:10" ht="12.75">
      <c r="A231" s="75" t="s">
        <v>155</v>
      </c>
      <c r="B231" s="81">
        <v>1004</v>
      </c>
      <c r="C231" s="81" t="s">
        <v>243</v>
      </c>
      <c r="D231" s="73">
        <v>598</v>
      </c>
      <c r="E231" s="73"/>
      <c r="F231" s="82"/>
      <c r="G231" s="75"/>
      <c r="H231" s="75"/>
      <c r="I231" s="75"/>
      <c r="J231" s="75"/>
    </row>
    <row r="232" spans="1:10" ht="12.75">
      <c r="A232" s="85" t="s">
        <v>242</v>
      </c>
      <c r="B232" s="73">
        <v>1004</v>
      </c>
      <c r="C232" s="81" t="s">
        <v>243</v>
      </c>
      <c r="D232" s="67">
        <v>598</v>
      </c>
      <c r="E232" s="79"/>
      <c r="F232" s="82">
        <f>SUM(G232:J232)</f>
        <v>5481.6</v>
      </c>
      <c r="G232" s="75">
        <v>1370</v>
      </c>
      <c r="H232" s="75">
        <v>1370</v>
      </c>
      <c r="I232" s="75">
        <v>1370</v>
      </c>
      <c r="J232" s="75">
        <v>1371.6</v>
      </c>
    </row>
    <row r="233" spans="1:10" ht="12.75">
      <c r="A233" s="75" t="s">
        <v>333</v>
      </c>
      <c r="B233" s="73">
        <v>1004</v>
      </c>
      <c r="C233" s="81" t="s">
        <v>243</v>
      </c>
      <c r="D233" s="67">
        <v>598</v>
      </c>
      <c r="E233" s="79">
        <v>262</v>
      </c>
      <c r="F233" s="82">
        <f>SUM(G233:J233)</f>
        <v>5481.6</v>
      </c>
      <c r="G233" s="75">
        <v>1370</v>
      </c>
      <c r="H233" s="75">
        <v>1370</v>
      </c>
      <c r="I233" s="75">
        <v>1370</v>
      </c>
      <c r="J233" s="75">
        <v>1371.6</v>
      </c>
    </row>
    <row r="234" spans="1:10" ht="12.75">
      <c r="A234" s="75" t="s">
        <v>155</v>
      </c>
      <c r="B234" s="73">
        <v>1004</v>
      </c>
      <c r="C234" s="81" t="s">
        <v>245</v>
      </c>
      <c r="D234" s="73">
        <v>598</v>
      </c>
      <c r="E234" s="79"/>
      <c r="F234" s="82"/>
      <c r="G234" s="75"/>
      <c r="H234" s="75"/>
      <c r="I234" s="75"/>
      <c r="J234" s="75"/>
    </row>
    <row r="235" spans="1:10" ht="12.75">
      <c r="A235" s="75" t="s">
        <v>334</v>
      </c>
      <c r="B235" s="73">
        <v>1004</v>
      </c>
      <c r="C235" s="81" t="s">
        <v>245</v>
      </c>
      <c r="D235" s="73">
        <v>598</v>
      </c>
      <c r="E235" s="79"/>
      <c r="F235" s="82"/>
      <c r="G235" s="75"/>
      <c r="H235" s="75"/>
      <c r="I235" s="75"/>
      <c r="J235" s="75"/>
    </row>
    <row r="236" spans="1:10" ht="12.75">
      <c r="A236" s="75" t="s">
        <v>294</v>
      </c>
      <c r="B236" s="67">
        <v>1004</v>
      </c>
      <c r="C236" s="88" t="s">
        <v>245</v>
      </c>
      <c r="D236" s="67">
        <v>598</v>
      </c>
      <c r="E236" s="69">
        <v>226</v>
      </c>
      <c r="F236" s="82">
        <f>SUM(G236:J236)</f>
        <v>663.8</v>
      </c>
      <c r="G236" s="75">
        <v>136</v>
      </c>
      <c r="H236" s="75">
        <v>136</v>
      </c>
      <c r="I236" s="75">
        <v>136</v>
      </c>
      <c r="J236" s="75">
        <f>25.7+106.2+123.9</f>
        <v>255.8</v>
      </c>
    </row>
    <row r="237" spans="1:10" ht="12.75">
      <c r="A237" s="85" t="s">
        <v>246</v>
      </c>
      <c r="B237" s="67">
        <v>1006</v>
      </c>
      <c r="C237" s="81"/>
      <c r="D237" s="88"/>
      <c r="E237" s="100"/>
      <c r="F237" s="82">
        <f>SUM(F238)</f>
        <v>273.6</v>
      </c>
      <c r="G237" s="82">
        <f>SUM(G238)</f>
        <v>90</v>
      </c>
      <c r="H237" s="82">
        <f>SUM(H238)</f>
        <v>90</v>
      </c>
      <c r="I237" s="82">
        <f>SUM(I238)</f>
        <v>86.8</v>
      </c>
      <c r="J237" s="75">
        <f>SUM(J238)</f>
        <v>6.799999999999997</v>
      </c>
    </row>
    <row r="238" spans="1:10" ht="12.75">
      <c r="A238" s="75" t="s">
        <v>247</v>
      </c>
      <c r="B238" s="67"/>
      <c r="C238" s="81"/>
      <c r="D238" s="88"/>
      <c r="E238" s="100"/>
      <c r="F238" s="82">
        <f>SUM(F242+F245)</f>
        <v>273.6</v>
      </c>
      <c r="G238" s="82">
        <f>SUM(G242+G245)</f>
        <v>90</v>
      </c>
      <c r="H238" s="82">
        <f>SUM(H242+H245)</f>
        <v>90</v>
      </c>
      <c r="I238" s="82">
        <f>SUM(I242+I245)</f>
        <v>86.8</v>
      </c>
      <c r="J238" s="75">
        <f>SUM(J242+J245)</f>
        <v>6.799999999999997</v>
      </c>
    </row>
    <row r="239" spans="1:10" ht="12.75">
      <c r="A239" s="95" t="s">
        <v>335</v>
      </c>
      <c r="B239" s="67"/>
      <c r="C239" s="81"/>
      <c r="D239" s="88"/>
      <c r="E239" s="100"/>
      <c r="F239" s="82"/>
      <c r="G239" s="82"/>
      <c r="H239" s="82"/>
      <c r="I239" s="82"/>
      <c r="J239" s="75"/>
    </row>
    <row r="240" spans="1:10" ht="12.75">
      <c r="A240" s="80" t="s">
        <v>336</v>
      </c>
      <c r="B240" s="67">
        <v>1006</v>
      </c>
      <c r="C240" s="81" t="s">
        <v>250</v>
      </c>
      <c r="D240" s="73"/>
      <c r="E240" s="100"/>
      <c r="F240" s="82"/>
      <c r="G240" s="82"/>
      <c r="H240" s="82"/>
      <c r="I240" s="82"/>
      <c r="J240" s="75"/>
    </row>
    <row r="241" spans="1:10" ht="12.75">
      <c r="A241" s="75" t="s">
        <v>143</v>
      </c>
      <c r="B241" s="67">
        <v>1006</v>
      </c>
      <c r="C241" s="81" t="s">
        <v>250</v>
      </c>
      <c r="D241" s="73">
        <v>240</v>
      </c>
      <c r="E241" s="100"/>
      <c r="F241" s="82"/>
      <c r="G241" s="82"/>
      <c r="H241" s="82"/>
      <c r="I241" s="82"/>
      <c r="J241" s="75"/>
    </row>
    <row r="242" spans="1:10" ht="12.75">
      <c r="A242" s="75" t="s">
        <v>294</v>
      </c>
      <c r="B242" s="67">
        <v>1006</v>
      </c>
      <c r="C242" s="81" t="s">
        <v>250</v>
      </c>
      <c r="D242" s="73">
        <v>240</v>
      </c>
      <c r="E242" s="100">
        <v>226</v>
      </c>
      <c r="F242" s="82">
        <f>SUM(G242:J242)</f>
        <v>136.8</v>
      </c>
      <c r="G242" s="82">
        <v>50</v>
      </c>
      <c r="H242" s="82">
        <f>70-30</f>
        <v>40</v>
      </c>
      <c r="I242" s="82">
        <f>60-20</f>
        <v>40</v>
      </c>
      <c r="J242" s="75">
        <f>70-20-43.2</f>
        <v>6.799999999999997</v>
      </c>
    </row>
    <row r="243" spans="1:10" ht="12.75">
      <c r="A243" s="75" t="s">
        <v>251</v>
      </c>
      <c r="B243" s="67">
        <v>1006</v>
      </c>
      <c r="C243" s="81" t="s">
        <v>252</v>
      </c>
      <c r="D243" s="73"/>
      <c r="E243" s="100"/>
      <c r="F243" s="82"/>
      <c r="G243" s="82"/>
      <c r="H243" s="82"/>
      <c r="I243" s="82"/>
      <c r="J243" s="75"/>
    </row>
    <row r="244" spans="1:10" ht="12.75">
      <c r="A244" s="75" t="s">
        <v>143</v>
      </c>
      <c r="B244" s="67">
        <v>1006</v>
      </c>
      <c r="C244" s="81" t="s">
        <v>252</v>
      </c>
      <c r="D244" s="73">
        <v>240</v>
      </c>
      <c r="E244" s="100"/>
      <c r="F244" s="82"/>
      <c r="G244" s="82"/>
      <c r="H244" s="82"/>
      <c r="I244" s="82"/>
      <c r="J244" s="75"/>
    </row>
    <row r="245" spans="1:10" ht="12.75">
      <c r="A245" s="75" t="s">
        <v>294</v>
      </c>
      <c r="B245" s="67">
        <v>1006</v>
      </c>
      <c r="C245" s="81" t="s">
        <v>252</v>
      </c>
      <c r="D245" s="73">
        <v>240</v>
      </c>
      <c r="E245" s="100">
        <v>226</v>
      </c>
      <c r="F245" s="82">
        <f>SUM(G245:J245)</f>
        <v>136.8</v>
      </c>
      <c r="G245" s="82">
        <v>40</v>
      </c>
      <c r="H245" s="82">
        <v>50</v>
      </c>
      <c r="I245" s="82">
        <f>60-10-3.2</f>
        <v>46.8</v>
      </c>
      <c r="J245" s="75">
        <f>50-10-40</f>
        <v>0</v>
      </c>
    </row>
    <row r="246" spans="1:10" ht="12.75">
      <c r="A246" s="85" t="s">
        <v>253</v>
      </c>
      <c r="B246" s="108">
        <v>1100</v>
      </c>
      <c r="C246" s="81"/>
      <c r="D246" s="88"/>
      <c r="E246" s="100"/>
      <c r="F246" s="82">
        <f>SUM(F247+F272)</f>
        <v>8929.899999999998</v>
      </c>
      <c r="G246" s="82">
        <f>SUM(G247+G272)</f>
        <v>2042</v>
      </c>
      <c r="H246" s="82">
        <f>SUM(H247+H272)</f>
        <v>2306</v>
      </c>
      <c r="I246" s="82">
        <f>SUM(I247+I272)</f>
        <v>2174</v>
      </c>
      <c r="J246" s="75">
        <f>SUM(J247+J272)</f>
        <v>2407.9</v>
      </c>
    </row>
    <row r="247" spans="1:10" ht="12.75">
      <c r="A247" s="75" t="s">
        <v>219</v>
      </c>
      <c r="B247" s="108"/>
      <c r="C247" s="81"/>
      <c r="D247" s="73"/>
      <c r="E247" s="100"/>
      <c r="F247" s="82">
        <f>SUM(F249+F253)</f>
        <v>8629.899999999998</v>
      </c>
      <c r="G247" s="82">
        <f>SUM(G249+G253)</f>
        <v>1967</v>
      </c>
      <c r="H247" s="82">
        <f>SUM(H249+H253)</f>
        <v>2231</v>
      </c>
      <c r="I247" s="82">
        <f>SUM(I249+I253)</f>
        <v>2099</v>
      </c>
      <c r="J247" s="75">
        <f>SUM(J249+J253)</f>
        <v>2332.9</v>
      </c>
    </row>
    <row r="248" spans="1:10" ht="12.75">
      <c r="A248" s="85" t="s">
        <v>337</v>
      </c>
      <c r="B248" s="108">
        <v>1101</v>
      </c>
      <c r="C248" s="81" t="s">
        <v>257</v>
      </c>
      <c r="D248" s="73"/>
      <c r="E248" s="79"/>
      <c r="F248" s="82"/>
      <c r="G248" s="82"/>
      <c r="H248" s="82"/>
      <c r="I248" s="82"/>
      <c r="J248" s="75"/>
    </row>
    <row r="249" spans="1:10" ht="12.75">
      <c r="A249" s="75" t="s">
        <v>143</v>
      </c>
      <c r="B249" s="108">
        <v>1101</v>
      </c>
      <c r="C249" s="81" t="s">
        <v>257</v>
      </c>
      <c r="D249" s="73">
        <v>240</v>
      </c>
      <c r="E249" s="79"/>
      <c r="F249" s="82">
        <f>SUM(F250:F252)</f>
        <v>300</v>
      </c>
      <c r="G249" s="82">
        <f>SUM(G250:G252)</f>
        <v>89</v>
      </c>
      <c r="H249" s="82">
        <f>SUM(H250:H252)</f>
        <v>84</v>
      </c>
      <c r="I249" s="82">
        <f>SUM(I250:I252)</f>
        <v>29</v>
      </c>
      <c r="J249" s="75">
        <f>SUM(J250:J252)</f>
        <v>98</v>
      </c>
    </row>
    <row r="250" spans="1:10" ht="12.75">
      <c r="A250" s="75" t="s">
        <v>294</v>
      </c>
      <c r="B250" s="108">
        <v>1101</v>
      </c>
      <c r="C250" s="81" t="s">
        <v>257</v>
      </c>
      <c r="D250" s="73">
        <v>240</v>
      </c>
      <c r="E250" s="79">
        <v>226</v>
      </c>
      <c r="F250" s="82">
        <f>SUM(G250:J250)</f>
        <v>0</v>
      </c>
      <c r="G250" s="82">
        <f>18-18</f>
        <v>0</v>
      </c>
      <c r="H250" s="82"/>
      <c r="I250" s="82"/>
      <c r="J250" s="75"/>
    </row>
    <row r="251" spans="1:10" ht="12.75">
      <c r="A251" s="85" t="s">
        <v>295</v>
      </c>
      <c r="B251" s="108">
        <v>1101</v>
      </c>
      <c r="C251" s="81" t="s">
        <v>257</v>
      </c>
      <c r="D251" s="73">
        <v>240</v>
      </c>
      <c r="E251" s="79">
        <v>290</v>
      </c>
      <c r="F251" s="82">
        <f>SUM(G251:J251)</f>
        <v>296</v>
      </c>
      <c r="G251" s="82">
        <f>71+18</f>
        <v>89</v>
      </c>
      <c r="H251" s="82">
        <v>82</v>
      </c>
      <c r="I251" s="82">
        <v>29</v>
      </c>
      <c r="J251" s="75">
        <v>96</v>
      </c>
    </row>
    <row r="252" spans="1:10" ht="12.75">
      <c r="A252" s="75" t="s">
        <v>298</v>
      </c>
      <c r="B252" s="108">
        <v>1101</v>
      </c>
      <c r="C252" s="81" t="s">
        <v>257</v>
      </c>
      <c r="D252" s="73">
        <v>240</v>
      </c>
      <c r="E252" s="79">
        <v>340</v>
      </c>
      <c r="F252" s="82">
        <f>SUM(G252:J252)</f>
        <v>4</v>
      </c>
      <c r="G252" s="82"/>
      <c r="H252" s="82">
        <v>2</v>
      </c>
      <c r="I252" s="82"/>
      <c r="J252" s="75">
        <v>2</v>
      </c>
    </row>
    <row r="253" spans="1:10" ht="12.75">
      <c r="A253" s="75" t="s">
        <v>219</v>
      </c>
      <c r="B253" s="108"/>
      <c r="C253" s="81"/>
      <c r="D253" s="73"/>
      <c r="E253" s="100"/>
      <c r="F253" s="82">
        <f>SUM(F256+F260+F261+F262+F263+F264+F266+F268+F269+F271)</f>
        <v>8329.899999999998</v>
      </c>
      <c r="G253" s="82">
        <f>SUM(G256+G260+G261+G262+G263+G264+G266+G268+G269+G271)</f>
        <v>1878</v>
      </c>
      <c r="H253" s="82">
        <f>SUM(H256+H260+H261+H262+H263+H264+H266+H268+H269+H271)</f>
        <v>2147</v>
      </c>
      <c r="I253" s="82">
        <f>SUM(I256+I260+I261+I262+I263+I264+I266+I268+I269+I271)</f>
        <v>2070</v>
      </c>
      <c r="J253" s="75">
        <f>SUM(J256+J260+J261+J262+J263+J264+J266+J268+J269+J271)</f>
        <v>2234.9</v>
      </c>
    </row>
    <row r="254" spans="1:10" ht="12.75">
      <c r="A254" s="75" t="s">
        <v>258</v>
      </c>
      <c r="B254" s="108">
        <v>1101</v>
      </c>
      <c r="C254" s="81" t="s">
        <v>259</v>
      </c>
      <c r="D254" s="73"/>
      <c r="E254" s="100"/>
      <c r="F254" s="82"/>
      <c r="G254" s="82"/>
      <c r="H254" s="82"/>
      <c r="I254" s="82"/>
      <c r="J254" s="75"/>
    </row>
    <row r="255" spans="1:10" ht="12.75">
      <c r="A255" s="107" t="s">
        <v>329</v>
      </c>
      <c r="B255" s="108">
        <v>1101</v>
      </c>
      <c r="C255" s="81" t="s">
        <v>259</v>
      </c>
      <c r="D255" s="73">
        <v>110</v>
      </c>
      <c r="E255" s="100"/>
      <c r="F255" s="82"/>
      <c r="G255" s="82"/>
      <c r="H255" s="82"/>
      <c r="I255" s="82"/>
      <c r="J255" s="75"/>
    </row>
    <row r="256" spans="1:10" ht="12.75">
      <c r="A256" s="75" t="s">
        <v>285</v>
      </c>
      <c r="B256" s="108">
        <v>1101</v>
      </c>
      <c r="C256" s="81" t="s">
        <v>259</v>
      </c>
      <c r="D256" s="73">
        <v>110</v>
      </c>
      <c r="E256" s="79">
        <v>210</v>
      </c>
      <c r="F256" s="82">
        <f>SUM(F257:F258)</f>
        <v>5762.799999999999</v>
      </c>
      <c r="G256" s="82">
        <f>SUM(G257:G258)</f>
        <v>1202</v>
      </c>
      <c r="H256" s="82">
        <f>SUM(H257:H258)</f>
        <v>1442</v>
      </c>
      <c r="I256" s="82">
        <f>SUM(I257:I258)</f>
        <v>1442</v>
      </c>
      <c r="J256" s="75">
        <f>SUM(J257:J258)</f>
        <v>1676.8000000000002</v>
      </c>
    </row>
    <row r="257" spans="1:10" ht="12.75">
      <c r="A257" s="75" t="s">
        <v>286</v>
      </c>
      <c r="B257" s="108">
        <v>1101</v>
      </c>
      <c r="C257" s="81" t="s">
        <v>259</v>
      </c>
      <c r="D257" s="73">
        <v>110</v>
      </c>
      <c r="E257" s="79">
        <v>211</v>
      </c>
      <c r="F257" s="82">
        <f>SUM(G257:J257)</f>
        <v>4426.2</v>
      </c>
      <c r="G257" s="75">
        <v>923</v>
      </c>
      <c r="H257" s="75">
        <v>1107</v>
      </c>
      <c r="I257" s="75">
        <v>1107</v>
      </c>
      <c r="J257" s="75">
        <v>1289.2</v>
      </c>
    </row>
    <row r="258" spans="1:10" ht="12.75">
      <c r="A258" s="75" t="s">
        <v>287</v>
      </c>
      <c r="B258" s="108">
        <v>1101</v>
      </c>
      <c r="C258" s="81" t="s">
        <v>259</v>
      </c>
      <c r="D258" s="73">
        <v>110</v>
      </c>
      <c r="E258" s="79">
        <v>213</v>
      </c>
      <c r="F258" s="82">
        <f>SUM(G258:J258)</f>
        <v>1336.6</v>
      </c>
      <c r="G258" s="75">
        <v>279</v>
      </c>
      <c r="H258" s="75">
        <v>335</v>
      </c>
      <c r="I258" s="75">
        <v>335</v>
      </c>
      <c r="J258" s="75">
        <v>387.6</v>
      </c>
    </row>
    <row r="259" spans="1:10" ht="12.75">
      <c r="A259" s="75" t="s">
        <v>143</v>
      </c>
      <c r="B259" s="108">
        <v>1101</v>
      </c>
      <c r="C259" s="81" t="s">
        <v>259</v>
      </c>
      <c r="D259" s="73">
        <v>240</v>
      </c>
      <c r="E259" s="79"/>
      <c r="F259" s="82"/>
      <c r="G259" s="82"/>
      <c r="H259" s="82"/>
      <c r="I259" s="82"/>
      <c r="J259" s="75"/>
    </row>
    <row r="260" spans="1:10" ht="12.75">
      <c r="A260" s="75" t="s">
        <v>291</v>
      </c>
      <c r="B260" s="108">
        <v>1101</v>
      </c>
      <c r="C260" s="81" t="s">
        <v>259</v>
      </c>
      <c r="D260" s="73">
        <v>240</v>
      </c>
      <c r="E260" s="79">
        <v>221</v>
      </c>
      <c r="F260" s="82">
        <f>SUM(G260:J260)</f>
        <v>28</v>
      </c>
      <c r="G260" s="82">
        <v>7</v>
      </c>
      <c r="H260" s="82">
        <v>7</v>
      </c>
      <c r="I260" s="82">
        <v>7</v>
      </c>
      <c r="J260" s="75">
        <v>7</v>
      </c>
    </row>
    <row r="261" spans="1:10" ht="12.75">
      <c r="A261" s="75" t="s">
        <v>292</v>
      </c>
      <c r="B261" s="108">
        <v>1101</v>
      </c>
      <c r="C261" s="81" t="s">
        <v>259</v>
      </c>
      <c r="D261" s="73">
        <v>240</v>
      </c>
      <c r="E261" s="79">
        <v>223</v>
      </c>
      <c r="F261" s="82">
        <f>SUM(G261:J261)</f>
        <v>87.4</v>
      </c>
      <c r="G261" s="75">
        <v>22</v>
      </c>
      <c r="H261" s="75">
        <v>22</v>
      </c>
      <c r="I261" s="75">
        <v>21</v>
      </c>
      <c r="J261" s="75">
        <v>22.4</v>
      </c>
    </row>
    <row r="262" spans="1:10" ht="12.75">
      <c r="A262" s="75" t="s">
        <v>338</v>
      </c>
      <c r="B262" s="108">
        <v>1101</v>
      </c>
      <c r="C262" s="81" t="s">
        <v>259</v>
      </c>
      <c r="D262" s="73">
        <v>240</v>
      </c>
      <c r="E262" s="79">
        <v>224</v>
      </c>
      <c r="F262" s="82">
        <f>SUM(G262:J262)</f>
        <v>486</v>
      </c>
      <c r="G262" s="75">
        <v>120</v>
      </c>
      <c r="H262" s="75">
        <v>121</v>
      </c>
      <c r="I262" s="75">
        <f>120+5</f>
        <v>125</v>
      </c>
      <c r="J262" s="75">
        <v>120</v>
      </c>
    </row>
    <row r="263" spans="1:10" ht="12.75">
      <c r="A263" s="98" t="s">
        <v>293</v>
      </c>
      <c r="B263" s="108">
        <v>1101</v>
      </c>
      <c r="C263" s="81" t="s">
        <v>259</v>
      </c>
      <c r="D263" s="73">
        <v>240</v>
      </c>
      <c r="E263" s="109">
        <v>225</v>
      </c>
      <c r="F263" s="82">
        <f>SUM(G263:J263)</f>
        <v>135</v>
      </c>
      <c r="G263" s="75">
        <v>5</v>
      </c>
      <c r="H263" s="75">
        <v>5</v>
      </c>
      <c r="I263" s="75">
        <v>120</v>
      </c>
      <c r="J263" s="75">
        <v>5</v>
      </c>
    </row>
    <row r="264" spans="1:10" ht="12.75">
      <c r="A264" s="75" t="s">
        <v>294</v>
      </c>
      <c r="B264" s="108">
        <v>1101</v>
      </c>
      <c r="C264" s="81" t="s">
        <v>259</v>
      </c>
      <c r="D264" s="73">
        <v>240</v>
      </c>
      <c r="E264" s="79">
        <v>226</v>
      </c>
      <c r="F264" s="82">
        <f>SUM(G264:J264)</f>
        <v>1297.7</v>
      </c>
      <c r="G264" s="75">
        <v>370</v>
      </c>
      <c r="H264" s="75">
        <v>380</v>
      </c>
      <c r="I264" s="75">
        <f>231-5+38</f>
        <v>264</v>
      </c>
      <c r="J264" s="75">
        <v>283.7</v>
      </c>
    </row>
    <row r="265" spans="1:10" ht="12.75">
      <c r="A265" s="75" t="s">
        <v>339</v>
      </c>
      <c r="B265" s="108">
        <v>1101</v>
      </c>
      <c r="C265" s="81" t="s">
        <v>259</v>
      </c>
      <c r="D265" s="73">
        <v>850</v>
      </c>
      <c r="E265" s="79"/>
      <c r="F265" s="82"/>
      <c r="G265" s="75"/>
      <c r="H265" s="75"/>
      <c r="I265" s="75"/>
      <c r="J265" s="75"/>
    </row>
    <row r="266" spans="1:10" ht="12.75">
      <c r="A266" s="75" t="s">
        <v>301</v>
      </c>
      <c r="B266" s="108">
        <v>1101</v>
      </c>
      <c r="C266" s="81" t="s">
        <v>259</v>
      </c>
      <c r="D266" s="73">
        <v>850</v>
      </c>
      <c r="E266" s="79">
        <v>290</v>
      </c>
      <c r="F266" s="82">
        <f>SUM(G266:J266)</f>
        <v>3</v>
      </c>
      <c r="G266" s="75">
        <v>2</v>
      </c>
      <c r="H266" s="75"/>
      <c r="I266" s="75">
        <v>1</v>
      </c>
      <c r="J266" s="75"/>
    </row>
    <row r="267" spans="1:10" ht="12.75">
      <c r="A267" s="75" t="s">
        <v>143</v>
      </c>
      <c r="B267" s="108">
        <v>1101</v>
      </c>
      <c r="C267" s="81" t="s">
        <v>259</v>
      </c>
      <c r="D267" s="73">
        <v>240</v>
      </c>
      <c r="E267" s="79"/>
      <c r="F267" s="82"/>
      <c r="G267" s="75"/>
      <c r="H267" s="75"/>
      <c r="I267" s="75"/>
      <c r="J267" s="75"/>
    </row>
    <row r="268" spans="1:10" ht="12.75">
      <c r="A268" s="75" t="s">
        <v>297</v>
      </c>
      <c r="B268" s="108">
        <v>1101</v>
      </c>
      <c r="C268" s="81" t="s">
        <v>259</v>
      </c>
      <c r="D268" s="73">
        <v>240</v>
      </c>
      <c r="E268" s="79">
        <v>310</v>
      </c>
      <c r="F268" s="82">
        <f>SUM(G268:J268)</f>
        <v>70</v>
      </c>
      <c r="G268" s="75"/>
      <c r="H268" s="75">
        <v>50</v>
      </c>
      <c r="I268" s="75"/>
      <c r="J268" s="75">
        <v>20</v>
      </c>
    </row>
    <row r="269" spans="1:10" ht="12.75">
      <c r="A269" s="75" t="s">
        <v>298</v>
      </c>
      <c r="B269" s="108">
        <v>1101</v>
      </c>
      <c r="C269" s="81" t="s">
        <v>259</v>
      </c>
      <c r="D269" s="73">
        <v>240</v>
      </c>
      <c r="E269" s="79">
        <v>340</v>
      </c>
      <c r="F269" s="82">
        <f>SUM(G269:J269)</f>
        <v>460</v>
      </c>
      <c r="G269" s="75">
        <v>150</v>
      </c>
      <c r="H269" s="75">
        <v>120</v>
      </c>
      <c r="I269" s="75">
        <v>90</v>
      </c>
      <c r="J269" s="75">
        <v>100</v>
      </c>
    </row>
    <row r="270" spans="1:10" ht="12.75">
      <c r="A270" s="85" t="s">
        <v>337</v>
      </c>
      <c r="B270" s="108">
        <v>1105</v>
      </c>
      <c r="C270" s="81" t="s">
        <v>257</v>
      </c>
      <c r="D270" s="81"/>
      <c r="E270" s="100"/>
      <c r="F270" s="82"/>
      <c r="G270" s="75"/>
      <c r="H270" s="75"/>
      <c r="I270" s="75"/>
      <c r="J270" s="75"/>
    </row>
    <row r="271" spans="1:10" ht="12.75">
      <c r="A271" s="75" t="s">
        <v>143</v>
      </c>
      <c r="B271" s="108">
        <v>1105</v>
      </c>
      <c r="C271" s="81" t="s">
        <v>257</v>
      </c>
      <c r="D271" s="81">
        <v>240</v>
      </c>
      <c r="E271" s="100"/>
      <c r="F271" s="82"/>
      <c r="G271" s="75"/>
      <c r="H271" s="75"/>
      <c r="I271" s="75"/>
      <c r="J271" s="75"/>
    </row>
    <row r="272" spans="1:10" ht="12.75">
      <c r="A272" s="75" t="s">
        <v>294</v>
      </c>
      <c r="B272" s="108">
        <v>1105</v>
      </c>
      <c r="C272" s="81" t="s">
        <v>257</v>
      </c>
      <c r="D272" s="81">
        <v>240</v>
      </c>
      <c r="E272" s="100">
        <v>226</v>
      </c>
      <c r="F272" s="82">
        <f>SUM(G272:J272)</f>
        <v>300</v>
      </c>
      <c r="G272" s="75">
        <v>75</v>
      </c>
      <c r="H272" s="75">
        <v>75</v>
      </c>
      <c r="I272" s="75">
        <v>75</v>
      </c>
      <c r="J272" s="75">
        <v>75</v>
      </c>
    </row>
    <row r="273" spans="1:10" ht="12.75">
      <c r="A273" s="85" t="s">
        <v>261</v>
      </c>
      <c r="B273" s="108">
        <v>1200</v>
      </c>
      <c r="C273" s="81"/>
      <c r="D273" s="81"/>
      <c r="E273" s="100"/>
      <c r="F273" s="82">
        <f>SUM(F274+F285)</f>
        <v>3421.3999999999996</v>
      </c>
      <c r="G273" s="82">
        <f>SUM(G274+G285)</f>
        <v>786</v>
      </c>
      <c r="H273" s="82">
        <f>SUM(H274+H285)</f>
        <v>864</v>
      </c>
      <c r="I273" s="82">
        <f>SUM(I274+I285)</f>
        <v>687.5</v>
      </c>
      <c r="J273" s="75">
        <f>SUM(J274+J285)</f>
        <v>1083.9</v>
      </c>
    </row>
    <row r="274" spans="1:10" ht="12.75">
      <c r="A274" s="75" t="s">
        <v>262</v>
      </c>
      <c r="B274" s="108">
        <v>1202</v>
      </c>
      <c r="C274" s="73"/>
      <c r="D274" s="73"/>
      <c r="E274" s="79"/>
      <c r="F274" s="82">
        <f>SUM(F280+F283)</f>
        <v>887.5</v>
      </c>
      <c r="G274" s="82">
        <f>SUM(G280+G283)</f>
        <v>265</v>
      </c>
      <c r="H274" s="82">
        <f>SUM(H280+H283)</f>
        <v>265</v>
      </c>
      <c r="I274" s="82">
        <f>SUM(I280+I283)</f>
        <v>92.5</v>
      </c>
      <c r="J274" s="75">
        <f>SUM(J280+J283)</f>
        <v>265</v>
      </c>
    </row>
    <row r="275" spans="1:10" ht="12.75">
      <c r="A275" s="75" t="s">
        <v>247</v>
      </c>
      <c r="B275" s="108"/>
      <c r="C275" s="73"/>
      <c r="D275" s="73"/>
      <c r="E275" s="79"/>
      <c r="F275" s="82"/>
      <c r="G275" s="82"/>
      <c r="H275" s="82"/>
      <c r="I275" s="82"/>
      <c r="J275" s="75"/>
    </row>
    <row r="276" spans="1:10" ht="12.75">
      <c r="A276" s="75" t="s">
        <v>265</v>
      </c>
      <c r="B276" s="108">
        <v>1202</v>
      </c>
      <c r="C276" s="73"/>
      <c r="D276" s="73"/>
      <c r="E276" s="79"/>
      <c r="F276" s="82"/>
      <c r="G276" s="75"/>
      <c r="H276" s="75"/>
      <c r="I276" s="75"/>
      <c r="J276" s="75"/>
    </row>
    <row r="277" spans="1:10" ht="12.75">
      <c r="A277" s="85" t="s">
        <v>340</v>
      </c>
      <c r="B277" s="108">
        <v>1202</v>
      </c>
      <c r="C277" s="81" t="s">
        <v>264</v>
      </c>
      <c r="D277" s="73"/>
      <c r="E277" s="79"/>
      <c r="F277" s="82"/>
      <c r="G277" s="75"/>
      <c r="H277" s="75"/>
      <c r="I277" s="75"/>
      <c r="J277" s="75"/>
    </row>
    <row r="278" spans="1:10" ht="12.75">
      <c r="A278" s="75" t="s">
        <v>143</v>
      </c>
      <c r="B278" s="108">
        <v>1202</v>
      </c>
      <c r="C278" s="81" t="s">
        <v>264</v>
      </c>
      <c r="D278" s="73">
        <v>240</v>
      </c>
      <c r="E278" s="79"/>
      <c r="F278" s="82"/>
      <c r="G278" s="75"/>
      <c r="H278" s="75"/>
      <c r="I278" s="75"/>
      <c r="J278" s="75"/>
    </row>
    <row r="279" spans="1:10" ht="12.75" hidden="1">
      <c r="A279" s="75"/>
      <c r="B279" s="108"/>
      <c r="C279" s="81"/>
      <c r="D279" s="73"/>
      <c r="E279" s="79"/>
      <c r="F279" s="82"/>
      <c r="G279" s="75"/>
      <c r="H279" s="75"/>
      <c r="I279" s="75"/>
      <c r="J279" s="75"/>
    </row>
    <row r="280" spans="1:10" ht="12.75">
      <c r="A280" s="75" t="s">
        <v>294</v>
      </c>
      <c r="B280" s="108">
        <v>1202</v>
      </c>
      <c r="C280" s="81" t="s">
        <v>264</v>
      </c>
      <c r="D280" s="73">
        <v>240</v>
      </c>
      <c r="E280" s="79">
        <v>226</v>
      </c>
      <c r="F280" s="82">
        <v>569.5</v>
      </c>
      <c r="G280" s="75">
        <v>170</v>
      </c>
      <c r="H280" s="75">
        <v>170</v>
      </c>
      <c r="I280" s="75">
        <v>59.5</v>
      </c>
      <c r="J280" s="75">
        <v>170</v>
      </c>
    </row>
    <row r="281" spans="1:10" ht="12.75">
      <c r="A281" s="75" t="s">
        <v>296</v>
      </c>
      <c r="B281" s="108">
        <v>1202</v>
      </c>
      <c r="C281" s="81" t="s">
        <v>264</v>
      </c>
      <c r="D281" s="73">
        <v>240</v>
      </c>
      <c r="E281" s="79">
        <v>300</v>
      </c>
      <c r="F281" s="82"/>
      <c r="G281" s="75"/>
      <c r="H281" s="75"/>
      <c r="I281" s="75"/>
      <c r="J281" s="75"/>
    </row>
    <row r="282" spans="1:10" ht="12.75">
      <c r="A282" s="75" t="s">
        <v>143</v>
      </c>
      <c r="B282" s="108">
        <v>1202</v>
      </c>
      <c r="C282" s="81" t="s">
        <v>264</v>
      </c>
      <c r="D282" s="73">
        <v>240</v>
      </c>
      <c r="E282" s="79"/>
      <c r="F282" s="82"/>
      <c r="G282" s="75"/>
      <c r="H282" s="75"/>
      <c r="I282" s="75"/>
      <c r="J282" s="75"/>
    </row>
    <row r="283" spans="1:10" ht="12.75">
      <c r="A283" s="75" t="s">
        <v>324</v>
      </c>
      <c r="B283" s="108">
        <v>1202</v>
      </c>
      <c r="C283" s="81" t="s">
        <v>264</v>
      </c>
      <c r="D283" s="73">
        <v>240</v>
      </c>
      <c r="E283" s="79">
        <v>340</v>
      </c>
      <c r="F283" s="82">
        <f>SUM(G283:J283)</f>
        <v>318</v>
      </c>
      <c r="G283" s="75">
        <v>95</v>
      </c>
      <c r="H283" s="75">
        <v>95</v>
      </c>
      <c r="I283" s="75">
        <v>33</v>
      </c>
      <c r="J283" s="75">
        <v>95</v>
      </c>
    </row>
    <row r="284" spans="1:10" ht="12.75">
      <c r="A284" s="75" t="s">
        <v>247</v>
      </c>
      <c r="B284" s="108"/>
      <c r="C284" s="73"/>
      <c r="D284" s="73"/>
      <c r="E284" s="79"/>
      <c r="F284" s="82"/>
      <c r="G284" s="82"/>
      <c r="H284" s="82"/>
      <c r="I284" s="82"/>
      <c r="J284" s="75"/>
    </row>
    <row r="285" spans="1:10" ht="12.75">
      <c r="A285" s="75" t="s">
        <v>265</v>
      </c>
      <c r="B285" s="108">
        <v>1204</v>
      </c>
      <c r="C285" s="73" t="s">
        <v>266</v>
      </c>
      <c r="D285" s="73"/>
      <c r="E285" s="79"/>
      <c r="F285" s="82">
        <f>SUM(F287+F291+F293)</f>
        <v>2533.8999999999996</v>
      </c>
      <c r="G285" s="82">
        <f>SUM(G287+G291+G293)</f>
        <v>521</v>
      </c>
      <c r="H285" s="82">
        <f>SUM(H287+H291+H293)</f>
        <v>599</v>
      </c>
      <c r="I285" s="82">
        <f>SUM(I287+I291+I293)</f>
        <v>595</v>
      </c>
      <c r="J285" s="75">
        <f>SUM(J287+J291+J293)</f>
        <v>818.9000000000001</v>
      </c>
    </row>
    <row r="286" spans="1:10" ht="12.75">
      <c r="A286" s="107" t="s">
        <v>329</v>
      </c>
      <c r="B286" s="108">
        <v>1204</v>
      </c>
      <c r="C286" s="73" t="s">
        <v>266</v>
      </c>
      <c r="D286" s="73">
        <v>110</v>
      </c>
      <c r="E286" s="79"/>
      <c r="F286" s="82"/>
      <c r="G286" s="82"/>
      <c r="H286" s="82"/>
      <c r="I286" s="82"/>
      <c r="J286" s="75"/>
    </row>
    <row r="287" spans="1:10" ht="12.75">
      <c r="A287" s="75" t="s">
        <v>285</v>
      </c>
      <c r="B287" s="108">
        <v>1204</v>
      </c>
      <c r="C287" s="73" t="s">
        <v>266</v>
      </c>
      <c r="D287" s="73">
        <v>110</v>
      </c>
      <c r="E287" s="79">
        <v>210</v>
      </c>
      <c r="F287" s="82">
        <f>SUM(F288:F289)</f>
        <v>1872.6</v>
      </c>
      <c r="G287" s="82">
        <f>SUM(G288:G289)</f>
        <v>391</v>
      </c>
      <c r="H287" s="82">
        <f>SUM(H288:H289)</f>
        <v>469</v>
      </c>
      <c r="I287" s="82">
        <f>SUM(I288:I289)</f>
        <v>469</v>
      </c>
      <c r="J287" s="75">
        <f>SUM(J288:J289)</f>
        <v>543.6</v>
      </c>
    </row>
    <row r="288" spans="1:10" ht="12.75">
      <c r="A288" s="75" t="s">
        <v>286</v>
      </c>
      <c r="B288" s="108">
        <v>1204</v>
      </c>
      <c r="C288" s="73" t="s">
        <v>266</v>
      </c>
      <c r="D288" s="73">
        <v>110</v>
      </c>
      <c r="E288" s="79">
        <v>211</v>
      </c>
      <c r="F288" s="82">
        <f>SUM(G288:J288)</f>
        <v>1438.2</v>
      </c>
      <c r="G288" s="75">
        <v>300</v>
      </c>
      <c r="H288" s="75">
        <v>360</v>
      </c>
      <c r="I288" s="75">
        <v>360</v>
      </c>
      <c r="J288" s="75">
        <v>418.2</v>
      </c>
    </row>
    <row r="289" spans="1:10" ht="12.75">
      <c r="A289" s="75" t="s">
        <v>287</v>
      </c>
      <c r="B289" s="108">
        <v>1204</v>
      </c>
      <c r="C289" s="73" t="s">
        <v>266</v>
      </c>
      <c r="D289" s="73">
        <v>110</v>
      </c>
      <c r="E289" s="79">
        <v>213</v>
      </c>
      <c r="F289" s="82">
        <f>SUM(G289:J289)</f>
        <v>434.4</v>
      </c>
      <c r="G289" s="75">
        <v>91</v>
      </c>
      <c r="H289" s="75">
        <v>109</v>
      </c>
      <c r="I289" s="75">
        <v>109</v>
      </c>
      <c r="J289" s="75">
        <v>125.4</v>
      </c>
    </row>
    <row r="290" spans="1:10" ht="12.75">
      <c r="A290" s="75" t="s">
        <v>143</v>
      </c>
      <c r="B290" s="108">
        <v>1204</v>
      </c>
      <c r="C290" s="73" t="s">
        <v>266</v>
      </c>
      <c r="D290" s="73">
        <v>240</v>
      </c>
      <c r="E290" s="79"/>
      <c r="F290" s="82"/>
      <c r="G290" s="75"/>
      <c r="H290" s="75"/>
      <c r="I290" s="75"/>
      <c r="J290" s="75"/>
    </row>
    <row r="291" spans="1:10" ht="12.75">
      <c r="A291" s="75" t="s">
        <v>294</v>
      </c>
      <c r="B291" s="108">
        <v>1204</v>
      </c>
      <c r="C291" s="73" t="s">
        <v>266</v>
      </c>
      <c r="D291" s="73">
        <v>240</v>
      </c>
      <c r="E291" s="79">
        <v>226</v>
      </c>
      <c r="F291" s="82">
        <f>SUM(G291:J291)</f>
        <v>659.3</v>
      </c>
      <c r="G291" s="75">
        <v>128</v>
      </c>
      <c r="H291" s="75">
        <f>128+2</f>
        <v>130</v>
      </c>
      <c r="I291" s="75">
        <f>128-2</f>
        <v>126</v>
      </c>
      <c r="J291" s="75">
        <f>128.3+147</f>
        <v>275.3</v>
      </c>
    </row>
    <row r="292" spans="1:10" ht="12.75">
      <c r="A292" s="75" t="s">
        <v>339</v>
      </c>
      <c r="B292" s="108">
        <v>1204</v>
      </c>
      <c r="C292" s="73" t="s">
        <v>266</v>
      </c>
      <c r="D292" s="73">
        <v>850</v>
      </c>
      <c r="E292" s="79"/>
      <c r="F292" s="82"/>
      <c r="G292" s="75"/>
      <c r="H292" s="75"/>
      <c r="I292" s="75"/>
      <c r="J292" s="75"/>
    </row>
    <row r="293" spans="1:10" ht="12.75">
      <c r="A293" s="75" t="s">
        <v>295</v>
      </c>
      <c r="B293" s="108">
        <v>1204</v>
      </c>
      <c r="C293" s="73" t="s">
        <v>266</v>
      </c>
      <c r="D293" s="73">
        <v>850</v>
      </c>
      <c r="E293" s="79">
        <v>290</v>
      </c>
      <c r="F293" s="82">
        <f>SUM(G293:J293)</f>
        <v>2</v>
      </c>
      <c r="G293" s="75">
        <v>2</v>
      </c>
      <c r="H293" s="75"/>
      <c r="I293" s="75"/>
      <c r="J293" s="75"/>
    </row>
    <row r="294" spans="1:10" ht="12.75">
      <c r="A294" s="75" t="s">
        <v>341</v>
      </c>
      <c r="B294" s="108"/>
      <c r="C294" s="73"/>
      <c r="D294" s="73"/>
      <c r="E294" s="73"/>
      <c r="F294" s="75">
        <f>SUM(F13+F105+F111+F181+F205+F214+F246+F273)</f>
        <v>91639.7</v>
      </c>
      <c r="G294" s="75">
        <f>SUM(G13+G105+G111+G181+G205+G214+G246+G273)</f>
        <v>8955.3</v>
      </c>
      <c r="H294" s="75">
        <f>SUM(H13+H105+H111+H181+H205+H214+H246+H273)</f>
        <v>12353.8</v>
      </c>
      <c r="I294" s="75">
        <f>SUM(I13+I105+I111+I181+I205+I214+I246+I273)</f>
        <v>47499.100000000006</v>
      </c>
      <c r="J294" s="75">
        <f>SUM(J13+J105+J111+J181+J205+J214+J246+J273)</f>
        <v>22831.500000000004</v>
      </c>
    </row>
    <row r="296" ht="12.75">
      <c r="J296" s="110">
        <f>SUM(G294:J294)</f>
        <v>91639.70000000001</v>
      </c>
    </row>
    <row r="301" spans="1:10" ht="12.75">
      <c r="A301" s="10" t="s">
        <v>342</v>
      </c>
      <c r="B301" s="11" t="s">
        <v>343</v>
      </c>
      <c r="C301" s="111"/>
      <c r="D301" s="63"/>
      <c r="E301" s="63"/>
      <c r="F301" s="64"/>
      <c r="G301" s="64"/>
      <c r="H301" s="64"/>
      <c r="I301" s="64"/>
      <c r="J301" s="64"/>
    </row>
    <row r="302" spans="1:10" ht="12.75">
      <c r="A302" s="64"/>
      <c r="B302" s="112"/>
      <c r="C302" s="63"/>
      <c r="D302" s="63"/>
      <c r="E302" s="63"/>
      <c r="F302" s="64"/>
      <c r="G302" s="64"/>
      <c r="H302" s="64"/>
      <c r="I302" s="64"/>
      <c r="J302" s="64"/>
    </row>
    <row r="303" spans="1:10" ht="12.75">
      <c r="A303" s="64"/>
      <c r="B303" s="112"/>
      <c r="C303" s="63"/>
      <c r="D303" s="63"/>
      <c r="E303" s="63"/>
      <c r="F303" s="64"/>
      <c r="G303" s="64"/>
      <c r="H303" s="64"/>
      <c r="I303" s="64"/>
      <c r="J303" s="64"/>
    </row>
    <row r="304" spans="1:10" ht="12.75">
      <c r="A304" s="67" t="s">
        <v>120</v>
      </c>
      <c r="B304" s="68" t="s">
        <v>121</v>
      </c>
      <c r="C304" s="67" t="s">
        <v>122</v>
      </c>
      <c r="D304" s="113" t="s">
        <v>123</v>
      </c>
      <c r="E304" s="114" t="s">
        <v>272</v>
      </c>
      <c r="F304" s="115" t="s">
        <v>273</v>
      </c>
      <c r="G304" s="115" t="s">
        <v>274</v>
      </c>
      <c r="H304" s="114" t="s">
        <v>275</v>
      </c>
      <c r="I304" s="115" t="s">
        <v>276</v>
      </c>
      <c r="J304" s="115" t="s">
        <v>277</v>
      </c>
    </row>
    <row r="305" spans="1:10" ht="12.75">
      <c r="A305" s="70"/>
      <c r="B305" s="71" t="s">
        <v>125</v>
      </c>
      <c r="C305" s="70" t="s">
        <v>126</v>
      </c>
      <c r="D305" s="116" t="s">
        <v>127</v>
      </c>
      <c r="E305" s="117"/>
      <c r="F305" s="118" t="s">
        <v>278</v>
      </c>
      <c r="G305" s="118" t="s">
        <v>279</v>
      </c>
      <c r="H305" s="118" t="s">
        <v>280</v>
      </c>
      <c r="I305" s="118" t="s">
        <v>281</v>
      </c>
      <c r="J305" s="118" t="s">
        <v>282</v>
      </c>
    </row>
    <row r="306" spans="1:10" ht="12.75">
      <c r="A306" s="73"/>
      <c r="B306" s="73"/>
      <c r="C306" s="71"/>
      <c r="D306" s="116"/>
      <c r="E306" s="119"/>
      <c r="F306" s="118" t="s">
        <v>283</v>
      </c>
      <c r="G306" s="118"/>
      <c r="H306" s="117"/>
      <c r="I306" s="118"/>
      <c r="J306" s="118"/>
    </row>
    <row r="307" spans="1:10" ht="12.75">
      <c r="A307" s="75" t="s">
        <v>129</v>
      </c>
      <c r="B307" s="76" t="s">
        <v>130</v>
      </c>
      <c r="C307" s="73"/>
      <c r="D307" s="120"/>
      <c r="E307" s="120"/>
      <c r="F307" s="121">
        <v>-170</v>
      </c>
      <c r="G307" s="122"/>
      <c r="H307" s="122"/>
      <c r="I307" s="121">
        <v>-200</v>
      </c>
      <c r="J307" s="121" t="s">
        <v>344</v>
      </c>
    </row>
    <row r="308" spans="1:10" ht="12.75">
      <c r="A308" s="75" t="s">
        <v>299</v>
      </c>
      <c r="B308" s="73" t="s">
        <v>147</v>
      </c>
      <c r="C308" s="73" t="s">
        <v>149</v>
      </c>
      <c r="D308" s="123"/>
      <c r="E308" s="123"/>
      <c r="F308" s="124" t="s">
        <v>345</v>
      </c>
      <c r="G308" s="124"/>
      <c r="H308" s="124"/>
      <c r="I308" s="124"/>
      <c r="J308" s="124" t="s">
        <v>345</v>
      </c>
    </row>
    <row r="309" spans="1:10" ht="12.75">
      <c r="A309" s="75" t="s">
        <v>286</v>
      </c>
      <c r="B309" s="73" t="s">
        <v>147</v>
      </c>
      <c r="C309" s="73" t="s">
        <v>149</v>
      </c>
      <c r="D309" s="73">
        <v>120</v>
      </c>
      <c r="E309" s="79">
        <v>211</v>
      </c>
      <c r="F309" s="124" t="s">
        <v>346</v>
      </c>
      <c r="G309" s="125"/>
      <c r="H309" s="125"/>
      <c r="I309" s="125"/>
      <c r="J309" s="124" t="s">
        <v>346</v>
      </c>
    </row>
    <row r="310" spans="1:10" ht="12.75">
      <c r="A310" s="75" t="s">
        <v>287</v>
      </c>
      <c r="B310" s="73" t="s">
        <v>147</v>
      </c>
      <c r="C310" s="73" t="s">
        <v>149</v>
      </c>
      <c r="D310" s="73">
        <v>120</v>
      </c>
      <c r="E310" s="79">
        <v>213</v>
      </c>
      <c r="F310" s="124" t="s">
        <v>347</v>
      </c>
      <c r="G310" s="125"/>
      <c r="H310" s="125"/>
      <c r="I310" s="125"/>
      <c r="J310" s="124" t="s">
        <v>347</v>
      </c>
    </row>
    <row r="311" spans="1:10" ht="12.75">
      <c r="A311" s="85" t="s">
        <v>150</v>
      </c>
      <c r="B311" s="81" t="s">
        <v>147</v>
      </c>
      <c r="C311" s="81" t="s">
        <v>151</v>
      </c>
      <c r="D311" s="126"/>
      <c r="E311" s="126"/>
      <c r="F311" s="124" t="s">
        <v>348</v>
      </c>
      <c r="G311" s="125"/>
      <c r="H311" s="125"/>
      <c r="I311" s="124"/>
      <c r="J311" s="124" t="s">
        <v>348</v>
      </c>
    </row>
    <row r="312" spans="1:10" ht="12.75">
      <c r="A312" s="75" t="s">
        <v>293</v>
      </c>
      <c r="B312" s="73" t="s">
        <v>147</v>
      </c>
      <c r="C312" s="81" t="s">
        <v>151</v>
      </c>
      <c r="D312" s="73">
        <v>240</v>
      </c>
      <c r="E312" s="79">
        <v>225</v>
      </c>
      <c r="F312" s="124">
        <v>-5.5</v>
      </c>
      <c r="G312" s="125"/>
      <c r="H312" s="125"/>
      <c r="I312" s="124"/>
      <c r="J312" s="124">
        <v>-5.5</v>
      </c>
    </row>
    <row r="313" spans="1:10" ht="12.75">
      <c r="A313" s="75" t="s">
        <v>286</v>
      </c>
      <c r="B313" s="73" t="s">
        <v>147</v>
      </c>
      <c r="C313" s="73" t="s">
        <v>149</v>
      </c>
      <c r="D313" s="73">
        <v>120</v>
      </c>
      <c r="E313" s="79">
        <v>211</v>
      </c>
      <c r="F313" s="124" t="s">
        <v>349</v>
      </c>
      <c r="G313" s="125"/>
      <c r="H313" s="125"/>
      <c r="I313" s="124"/>
      <c r="J313" s="124" t="s">
        <v>349</v>
      </c>
    </row>
    <row r="314" spans="1:10" ht="12.75">
      <c r="A314" s="75" t="s">
        <v>287</v>
      </c>
      <c r="B314" s="73" t="s">
        <v>147</v>
      </c>
      <c r="C314" s="73" t="s">
        <v>149</v>
      </c>
      <c r="D314" s="73">
        <v>120</v>
      </c>
      <c r="E314" s="79">
        <v>213</v>
      </c>
      <c r="F314" s="124" t="s">
        <v>350</v>
      </c>
      <c r="G314" s="125"/>
      <c r="H314" s="125"/>
      <c r="I314" s="124"/>
      <c r="J314" s="124" t="s">
        <v>350</v>
      </c>
    </row>
    <row r="315" spans="1:10" ht="12.75">
      <c r="A315" s="75" t="s">
        <v>161</v>
      </c>
      <c r="B315" s="73" t="s">
        <v>162</v>
      </c>
      <c r="C315" s="73"/>
      <c r="D315" s="73"/>
      <c r="E315" s="79"/>
      <c r="F315" s="124">
        <v>-200</v>
      </c>
      <c r="G315" s="125"/>
      <c r="H315" s="125"/>
      <c r="I315" s="124">
        <v>-200</v>
      </c>
      <c r="J315" s="127"/>
    </row>
    <row r="316" spans="1:10" ht="12.75">
      <c r="A316" s="75" t="s">
        <v>307</v>
      </c>
      <c r="B316" s="74" t="s">
        <v>162</v>
      </c>
      <c r="C316" s="73" t="s">
        <v>175</v>
      </c>
      <c r="D316" s="73">
        <v>240</v>
      </c>
      <c r="E316" s="79">
        <v>226</v>
      </c>
      <c r="F316" s="127">
        <v>-40</v>
      </c>
      <c r="G316" s="125"/>
      <c r="H316" s="125"/>
      <c r="I316" s="127">
        <v>-40</v>
      </c>
      <c r="J316" s="127"/>
    </row>
    <row r="317" spans="1:10" ht="12.75">
      <c r="A317" s="75" t="s">
        <v>308</v>
      </c>
      <c r="B317" s="74" t="s">
        <v>162</v>
      </c>
      <c r="C317" s="73" t="s">
        <v>177</v>
      </c>
      <c r="D317" s="73">
        <v>240</v>
      </c>
      <c r="E317" s="79">
        <v>226</v>
      </c>
      <c r="F317" s="124">
        <v>-70</v>
      </c>
      <c r="G317" s="124"/>
      <c r="H317" s="124"/>
      <c r="I317" s="124">
        <v>-70</v>
      </c>
      <c r="J317" s="124"/>
    </row>
    <row r="318" spans="1:10" ht="12.75">
      <c r="A318" s="84" t="s">
        <v>309</v>
      </c>
      <c r="B318" s="74"/>
      <c r="C318" s="73"/>
      <c r="D318" s="73"/>
      <c r="E318" s="79"/>
      <c r="F318" s="124"/>
      <c r="G318" s="124"/>
      <c r="H318" s="124"/>
      <c r="I318" s="124"/>
      <c r="J318" s="124"/>
    </row>
    <row r="319" spans="1:10" ht="12.75">
      <c r="A319" s="98" t="s">
        <v>310</v>
      </c>
      <c r="B319" s="74" t="s">
        <v>162</v>
      </c>
      <c r="C319" s="73" t="s">
        <v>179</v>
      </c>
      <c r="D319" s="73">
        <v>240</v>
      </c>
      <c r="E319" s="79">
        <v>226</v>
      </c>
      <c r="F319" s="124">
        <v>-90</v>
      </c>
      <c r="G319" s="124"/>
      <c r="H319" s="124"/>
      <c r="I319" s="124">
        <v>-90</v>
      </c>
      <c r="J319" s="124"/>
    </row>
    <row r="320" spans="1:10" ht="12.75">
      <c r="A320" s="75" t="s">
        <v>181</v>
      </c>
      <c r="B320" s="74" t="s">
        <v>182</v>
      </c>
      <c r="C320" s="81"/>
      <c r="D320" s="123"/>
      <c r="E320" s="123"/>
      <c r="F320" s="121">
        <v>-130</v>
      </c>
      <c r="G320" s="121"/>
      <c r="H320" s="121"/>
      <c r="I320" s="121">
        <v>-130</v>
      </c>
      <c r="J320" s="124"/>
    </row>
    <row r="321" spans="1:10" ht="12.75">
      <c r="A321" s="85" t="s">
        <v>183</v>
      </c>
      <c r="B321" s="79" t="s">
        <v>184</v>
      </c>
      <c r="C321" s="81"/>
      <c r="D321" s="81"/>
      <c r="E321" s="81"/>
      <c r="F321" s="124"/>
      <c r="G321" s="124"/>
      <c r="H321" s="124"/>
      <c r="I321" s="124"/>
      <c r="J321" s="124"/>
    </row>
    <row r="322" spans="1:10" ht="12.75">
      <c r="A322" s="75" t="s">
        <v>294</v>
      </c>
      <c r="B322" s="73" t="s">
        <v>184</v>
      </c>
      <c r="C322" s="81" t="s">
        <v>187</v>
      </c>
      <c r="D322" s="73">
        <v>240</v>
      </c>
      <c r="E322" s="79">
        <v>226</v>
      </c>
      <c r="F322" s="124">
        <v>-130</v>
      </c>
      <c r="G322" s="124"/>
      <c r="H322" s="124"/>
      <c r="I322" s="124">
        <v>-130</v>
      </c>
      <c r="J322" s="124"/>
    </row>
    <row r="323" spans="1:10" ht="12.75">
      <c r="A323" s="75" t="s">
        <v>188</v>
      </c>
      <c r="B323" s="99" t="s">
        <v>189</v>
      </c>
      <c r="C323" s="128"/>
      <c r="D323" s="123"/>
      <c r="E323" s="123"/>
      <c r="F323" s="129">
        <v>-687</v>
      </c>
      <c r="G323" s="120"/>
      <c r="H323" s="120"/>
      <c r="I323" s="129">
        <v>-907</v>
      </c>
      <c r="J323" s="129" t="s">
        <v>351</v>
      </c>
    </row>
    <row r="324" spans="1:10" ht="12.75">
      <c r="A324" s="75" t="s">
        <v>190</v>
      </c>
      <c r="B324" s="99" t="s">
        <v>191</v>
      </c>
      <c r="C324" s="128"/>
      <c r="D324" s="123"/>
      <c r="E324" s="123"/>
      <c r="F324" s="130">
        <v>-300</v>
      </c>
      <c r="G324" s="130"/>
      <c r="H324" s="130"/>
      <c r="I324" s="130">
        <v>-400</v>
      </c>
      <c r="J324" s="130" t="s">
        <v>352</v>
      </c>
    </row>
    <row r="325" spans="1:10" ht="12.75">
      <c r="A325" s="77" t="s">
        <v>202</v>
      </c>
      <c r="B325" s="73" t="s">
        <v>191</v>
      </c>
      <c r="C325" s="73" t="s">
        <v>203</v>
      </c>
      <c r="D325" s="73">
        <v>240</v>
      </c>
      <c r="E325" s="73">
        <v>226</v>
      </c>
      <c r="F325" s="120">
        <v>-600</v>
      </c>
      <c r="G325" s="120"/>
      <c r="H325" s="120"/>
      <c r="I325" s="120">
        <v>-400</v>
      </c>
      <c r="J325" s="120">
        <v>-200</v>
      </c>
    </row>
    <row r="326" spans="1:10" ht="12.75">
      <c r="A326" s="75" t="s">
        <v>311</v>
      </c>
      <c r="B326" s="73" t="s">
        <v>191</v>
      </c>
      <c r="C326" s="73" t="s">
        <v>195</v>
      </c>
      <c r="D326" s="73">
        <v>240</v>
      </c>
      <c r="E326" s="73">
        <v>226</v>
      </c>
      <c r="F326" s="120" t="s">
        <v>352</v>
      </c>
      <c r="G326" s="120"/>
      <c r="H326" s="120"/>
      <c r="I326" s="120"/>
      <c r="J326" s="120" t="s">
        <v>352</v>
      </c>
    </row>
    <row r="327" spans="1:10" ht="12.75">
      <c r="A327" s="75" t="s">
        <v>322</v>
      </c>
      <c r="B327" s="73" t="s">
        <v>191</v>
      </c>
      <c r="C327" s="73" t="s">
        <v>323</v>
      </c>
      <c r="D327" s="73">
        <v>240</v>
      </c>
      <c r="E327" s="73">
        <v>226</v>
      </c>
      <c r="F327" s="120" t="s">
        <v>353</v>
      </c>
      <c r="G327" s="120"/>
      <c r="H327" s="120"/>
      <c r="I327" s="120"/>
      <c r="J327" s="120" t="s">
        <v>353</v>
      </c>
    </row>
    <row r="328" spans="1:10" ht="12.75">
      <c r="A328" s="75" t="s">
        <v>211</v>
      </c>
      <c r="B328" s="103" t="s">
        <v>212</v>
      </c>
      <c r="C328" s="4"/>
      <c r="D328" s="120"/>
      <c r="E328" s="120"/>
      <c r="F328" s="130">
        <v>-387</v>
      </c>
      <c r="G328" s="130"/>
      <c r="H328" s="130"/>
      <c r="I328" s="130">
        <v>-507</v>
      </c>
      <c r="J328" s="130" t="s">
        <v>354</v>
      </c>
    </row>
    <row r="329" spans="1:10" ht="12.75">
      <c r="A329" s="84" t="s">
        <v>325</v>
      </c>
      <c r="B329" s="73"/>
      <c r="C329" s="73"/>
      <c r="D329" s="120"/>
      <c r="E329" s="120"/>
      <c r="F329" s="120"/>
      <c r="G329" s="120"/>
      <c r="H329" s="120"/>
      <c r="I329" s="120"/>
      <c r="J329" s="120"/>
    </row>
    <row r="330" spans="1:10" ht="12.75">
      <c r="A330" s="77" t="s">
        <v>326</v>
      </c>
      <c r="B330" s="73" t="s">
        <v>212</v>
      </c>
      <c r="C330" s="73" t="s">
        <v>215</v>
      </c>
      <c r="D330" s="120"/>
      <c r="E330" s="120"/>
      <c r="F330" s="120"/>
      <c r="G330" s="120"/>
      <c r="H330" s="120"/>
      <c r="I330" s="120"/>
      <c r="J330" s="120"/>
    </row>
    <row r="331" spans="1:10" ht="12.75">
      <c r="A331" s="75" t="s">
        <v>286</v>
      </c>
      <c r="B331" s="73" t="s">
        <v>212</v>
      </c>
      <c r="C331" s="73" t="s">
        <v>215</v>
      </c>
      <c r="D331" s="73">
        <v>110</v>
      </c>
      <c r="E331" s="73">
        <v>211</v>
      </c>
      <c r="F331" s="120" t="s">
        <v>355</v>
      </c>
      <c r="G331" s="120"/>
      <c r="H331" s="120"/>
      <c r="I331" s="120"/>
      <c r="J331" s="120" t="s">
        <v>355</v>
      </c>
    </row>
    <row r="332" spans="1:10" ht="12.75">
      <c r="A332" s="75" t="s">
        <v>287</v>
      </c>
      <c r="B332" s="73" t="s">
        <v>212</v>
      </c>
      <c r="C332" s="73" t="s">
        <v>215</v>
      </c>
      <c r="D332" s="73">
        <v>110</v>
      </c>
      <c r="E332" s="73">
        <v>213</v>
      </c>
      <c r="F332" s="120" t="s">
        <v>356</v>
      </c>
      <c r="G332" s="120"/>
      <c r="H332" s="120"/>
      <c r="I332" s="120"/>
      <c r="J332" s="120" t="s">
        <v>356</v>
      </c>
    </row>
    <row r="333" spans="1:10" ht="12.75">
      <c r="A333" s="75" t="s">
        <v>294</v>
      </c>
      <c r="B333" s="73" t="s">
        <v>212</v>
      </c>
      <c r="C333" s="73" t="s">
        <v>215</v>
      </c>
      <c r="D333" s="73">
        <v>240</v>
      </c>
      <c r="E333" s="73">
        <v>226</v>
      </c>
      <c r="F333" s="120">
        <v>-507</v>
      </c>
      <c r="G333" s="120"/>
      <c r="H333" s="120"/>
      <c r="I333" s="120">
        <v>-507</v>
      </c>
      <c r="J333" s="120"/>
    </row>
    <row r="334" spans="1:10" ht="12.75">
      <c r="A334" s="25" t="s">
        <v>232</v>
      </c>
      <c r="B334" s="4">
        <v>1000</v>
      </c>
      <c r="D334" s="128"/>
      <c r="E334" s="128"/>
      <c r="F334" s="129" t="s">
        <v>357</v>
      </c>
      <c r="G334" s="131"/>
      <c r="H334" s="131"/>
      <c r="I334" s="131"/>
      <c r="J334" s="129" t="s">
        <v>357</v>
      </c>
    </row>
    <row r="335" spans="1:10" ht="12.75">
      <c r="A335" s="75" t="s">
        <v>332</v>
      </c>
      <c r="B335" s="73">
        <v>1003</v>
      </c>
      <c r="C335" s="79" t="s">
        <v>236</v>
      </c>
      <c r="D335" s="73">
        <v>310</v>
      </c>
      <c r="E335" s="73">
        <v>263</v>
      </c>
      <c r="F335" s="120" t="s">
        <v>357</v>
      </c>
      <c r="G335" s="120"/>
      <c r="H335" s="120"/>
      <c r="I335" s="120"/>
      <c r="J335" s="120" t="s">
        <v>357</v>
      </c>
    </row>
    <row r="337" spans="6:10" ht="12.75">
      <c r="F337" s="132">
        <v>-970</v>
      </c>
      <c r="G337" s="132"/>
      <c r="H337" s="132"/>
      <c r="I337" s="132">
        <v>-1237</v>
      </c>
      <c r="J337" s="132" t="s">
        <v>358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="110" zoomScaleNormal="110" workbookViewId="0" topLeftCell="A1">
      <selection activeCell="G52" sqref="G52"/>
    </sheetView>
  </sheetViews>
  <sheetFormatPr defaultColWidth="9.140625" defaultRowHeight="12.75"/>
  <cols>
    <col min="1" max="1" width="68.421875" style="0" customWidth="1"/>
    <col min="2" max="2" width="5.57421875" style="0" customWidth="1"/>
    <col min="3" max="3" width="6.28125" style="0" customWidth="1"/>
    <col min="4" max="4" width="6.00390625" style="0" customWidth="1"/>
    <col min="5" max="5" width="5.140625" style="0" customWidth="1"/>
    <col min="6" max="7" width="7.57421875" style="0" customWidth="1"/>
    <col min="8" max="8" width="8.00390625" style="0" customWidth="1"/>
    <col min="9" max="9" width="7.8515625" style="0" customWidth="1"/>
  </cols>
  <sheetData>
    <row r="1" spans="1:10" ht="12.75">
      <c r="A1" s="57" t="s">
        <v>359</v>
      </c>
      <c r="B1" s="57"/>
      <c r="C1" s="58"/>
      <c r="D1" s="58"/>
      <c r="E1" s="58"/>
      <c r="F1" s="59"/>
      <c r="G1" s="60"/>
      <c r="H1" s="59"/>
      <c r="I1" s="59"/>
      <c r="J1" s="59"/>
    </row>
    <row r="2" spans="1:10" ht="12.75">
      <c r="A2" s="57" t="s">
        <v>269</v>
      </c>
      <c r="B2" s="57"/>
      <c r="C2" s="58"/>
      <c r="D2" s="58"/>
      <c r="E2" s="58"/>
      <c r="F2" s="59"/>
      <c r="G2" s="60"/>
      <c r="H2" s="59"/>
      <c r="I2" s="59"/>
      <c r="J2" s="59"/>
    </row>
    <row r="3" spans="1:10" ht="12.75">
      <c r="A3" s="57"/>
      <c r="B3" s="57"/>
      <c r="C3" s="58"/>
      <c r="D3" s="58"/>
      <c r="E3" s="58"/>
      <c r="F3" s="59"/>
      <c r="G3" s="60"/>
      <c r="H3" s="59"/>
      <c r="I3" s="59"/>
      <c r="J3" s="59"/>
    </row>
    <row r="4" spans="1:10" ht="12.75">
      <c r="A4" s="57"/>
      <c r="B4" s="57"/>
      <c r="C4" s="58"/>
      <c r="D4" s="58"/>
      <c r="E4" s="58"/>
      <c r="F4" s="59"/>
      <c r="G4" s="60"/>
      <c r="H4" s="59"/>
      <c r="I4" s="59"/>
      <c r="J4" s="59"/>
    </row>
    <row r="5" spans="1:10" ht="12.75">
      <c r="A5" s="57" t="s">
        <v>270</v>
      </c>
      <c r="B5" s="57"/>
      <c r="C5" s="58"/>
      <c r="D5" s="58"/>
      <c r="E5" s="58"/>
      <c r="F5" s="59"/>
      <c r="G5" s="61"/>
      <c r="H5" s="59"/>
      <c r="I5" s="59"/>
      <c r="J5" s="59"/>
    </row>
    <row r="6" spans="1:10" ht="12.75">
      <c r="A6" s="60"/>
      <c r="B6" s="62"/>
      <c r="C6" s="63"/>
      <c r="D6" s="63"/>
      <c r="E6" s="63"/>
      <c r="F6" s="63"/>
      <c r="G6" s="64"/>
      <c r="H6" s="64"/>
      <c r="I6" s="60"/>
      <c r="J6" s="60"/>
    </row>
    <row r="7" spans="1:10" ht="12.7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10" t="s">
        <v>271</v>
      </c>
      <c r="B8" s="63"/>
      <c r="C8" s="63"/>
      <c r="D8" s="63"/>
      <c r="E8" s="63"/>
      <c r="F8" s="65"/>
      <c r="G8" s="65"/>
      <c r="H8" s="60"/>
      <c r="I8" s="60"/>
      <c r="J8" s="60"/>
    </row>
    <row r="9" spans="1:10" ht="12.75">
      <c r="A9" s="65"/>
      <c r="B9" s="61"/>
      <c r="C9" s="66"/>
      <c r="D9" s="66"/>
      <c r="E9" s="66"/>
      <c r="F9" s="60"/>
      <c r="G9" s="60"/>
      <c r="H9" s="60"/>
      <c r="I9" s="60"/>
      <c r="J9" s="60"/>
    </row>
    <row r="10" spans="1:10" ht="12.75">
      <c r="A10" s="57"/>
      <c r="B10" s="57"/>
      <c r="C10" s="58"/>
      <c r="D10" s="58"/>
      <c r="E10" s="58"/>
      <c r="F10" s="59"/>
      <c r="G10" s="59"/>
      <c r="H10" s="59"/>
      <c r="I10" s="59"/>
      <c r="J10" s="59"/>
    </row>
    <row r="11" spans="1:10" ht="12.75">
      <c r="A11" s="67" t="s">
        <v>120</v>
      </c>
      <c r="B11" s="68" t="s">
        <v>121</v>
      </c>
      <c r="C11" s="67" t="s">
        <v>122</v>
      </c>
      <c r="D11" s="68" t="s">
        <v>123</v>
      </c>
      <c r="E11" s="69" t="s">
        <v>272</v>
      </c>
      <c r="F11" s="67" t="s">
        <v>273</v>
      </c>
      <c r="G11" s="67" t="s">
        <v>274</v>
      </c>
      <c r="H11" s="69" t="s">
        <v>275</v>
      </c>
      <c r="I11" s="67" t="s">
        <v>276</v>
      </c>
      <c r="J11" s="67" t="s">
        <v>277</v>
      </c>
    </row>
    <row r="12" spans="1:10" ht="12.75">
      <c r="A12" s="70"/>
      <c r="B12" s="71" t="s">
        <v>125</v>
      </c>
      <c r="C12" s="70" t="s">
        <v>126</v>
      </c>
      <c r="D12" s="71" t="s">
        <v>127</v>
      </c>
      <c r="E12" s="72"/>
      <c r="F12" s="70" t="s">
        <v>278</v>
      </c>
      <c r="G12" s="70" t="s">
        <v>279</v>
      </c>
      <c r="H12" s="70" t="s">
        <v>280</v>
      </c>
      <c r="I12" s="70" t="s">
        <v>281</v>
      </c>
      <c r="J12" s="70" t="s">
        <v>282</v>
      </c>
    </row>
    <row r="13" spans="1:10" ht="12.75">
      <c r="A13" s="73"/>
      <c r="B13" s="73"/>
      <c r="C13" s="71"/>
      <c r="D13" s="71"/>
      <c r="E13" s="74"/>
      <c r="F13" s="70" t="s">
        <v>283</v>
      </c>
      <c r="G13" s="70"/>
      <c r="H13" s="72"/>
      <c r="I13" s="70"/>
      <c r="J13" s="70"/>
    </row>
    <row r="14" spans="1:10" ht="12.75">
      <c r="A14" s="75" t="s">
        <v>129</v>
      </c>
      <c r="B14" s="76" t="s">
        <v>130</v>
      </c>
      <c r="C14" s="71"/>
      <c r="D14" s="70"/>
      <c r="E14" s="71"/>
      <c r="F14" s="77">
        <f>SUM(F15+F21+F42+F71+F75)</f>
        <v>15576.2</v>
      </c>
      <c r="G14" s="77">
        <f>SUM(G15+G21+G42+G71+G75)</f>
        <v>2611.5</v>
      </c>
      <c r="H14" s="77">
        <f>SUM(H15+H21+H42+H71+H75)</f>
        <v>3121.5</v>
      </c>
      <c r="I14" s="77">
        <f>SUM(I15+I21+I42+I71+I75)</f>
        <v>5039.6</v>
      </c>
      <c r="J14" s="77">
        <f>SUM(J15+J21+J42+J71+J75)</f>
        <v>4803.6</v>
      </c>
    </row>
    <row r="15" spans="1:10" ht="12.75">
      <c r="A15" s="77" t="s">
        <v>284</v>
      </c>
      <c r="B15" s="78" t="s">
        <v>132</v>
      </c>
      <c r="C15" s="70"/>
      <c r="D15" s="70"/>
      <c r="E15" s="72"/>
      <c r="F15" s="75">
        <f>SUM(F18)</f>
        <v>909</v>
      </c>
      <c r="G15" s="75">
        <f>SUM(G18)</f>
        <v>198</v>
      </c>
      <c r="H15" s="75">
        <f>SUM(H18)</f>
        <v>240</v>
      </c>
      <c r="I15" s="75">
        <f>SUM(I18)</f>
        <v>238</v>
      </c>
      <c r="J15" s="75">
        <f>SUM(J18)</f>
        <v>233</v>
      </c>
    </row>
    <row r="16" spans="1:10" ht="12.75">
      <c r="A16" s="77" t="s">
        <v>133</v>
      </c>
      <c r="B16" s="73" t="s">
        <v>132</v>
      </c>
      <c r="C16" s="73" t="s">
        <v>134</v>
      </c>
      <c r="D16" s="73"/>
      <c r="E16" s="79"/>
      <c r="F16" s="75"/>
      <c r="G16" s="75"/>
      <c r="H16" s="75"/>
      <c r="I16" s="75"/>
      <c r="J16" s="75"/>
    </row>
    <row r="17" spans="1:10" ht="12.75">
      <c r="A17" s="75" t="s">
        <v>135</v>
      </c>
      <c r="B17" s="73" t="s">
        <v>132</v>
      </c>
      <c r="C17" s="73" t="s">
        <v>134</v>
      </c>
      <c r="D17" s="73">
        <v>120</v>
      </c>
      <c r="E17" s="79"/>
      <c r="F17" s="75"/>
      <c r="G17" s="75"/>
      <c r="H17" s="75"/>
      <c r="I17" s="75"/>
      <c r="J17" s="75"/>
    </row>
    <row r="18" spans="1:10" ht="12.75">
      <c r="A18" s="75" t="s">
        <v>285</v>
      </c>
      <c r="B18" s="73" t="s">
        <v>132</v>
      </c>
      <c r="C18" s="73" t="s">
        <v>134</v>
      </c>
      <c r="D18" s="73">
        <v>120</v>
      </c>
      <c r="E18" s="79">
        <v>210</v>
      </c>
      <c r="F18" s="75">
        <f>SUM(F19:F20)</f>
        <v>909</v>
      </c>
      <c r="G18" s="75">
        <f>SUM(G19:G20)</f>
        <v>198</v>
      </c>
      <c r="H18" s="75">
        <f>SUM(H19:H20)</f>
        <v>240</v>
      </c>
      <c r="I18" s="75">
        <f>SUM(I19:I20)</f>
        <v>238</v>
      </c>
      <c r="J18" s="75">
        <f>SUM(J19:J20)</f>
        <v>233</v>
      </c>
    </row>
    <row r="19" spans="1:10" ht="12.75">
      <c r="A19" s="75" t="s">
        <v>286</v>
      </c>
      <c r="B19" s="73" t="s">
        <v>132</v>
      </c>
      <c r="C19" s="73" t="s">
        <v>134</v>
      </c>
      <c r="D19" s="73">
        <v>120</v>
      </c>
      <c r="E19" s="79">
        <v>211</v>
      </c>
      <c r="F19" s="75">
        <f>SUM(G19:J19)</f>
        <v>732.3</v>
      </c>
      <c r="G19" s="75">
        <v>152</v>
      </c>
      <c r="H19" s="75">
        <v>184</v>
      </c>
      <c r="I19" s="75">
        <v>184</v>
      </c>
      <c r="J19" s="75">
        <v>212.3</v>
      </c>
    </row>
    <row r="20" spans="1:10" ht="12.75">
      <c r="A20" s="75" t="s">
        <v>287</v>
      </c>
      <c r="B20" s="73" t="s">
        <v>132</v>
      </c>
      <c r="C20" s="73" t="s">
        <v>134</v>
      </c>
      <c r="D20" s="73">
        <v>120</v>
      </c>
      <c r="E20" s="79">
        <v>213</v>
      </c>
      <c r="F20" s="75">
        <f>SUM(G20:J20)</f>
        <v>176.7</v>
      </c>
      <c r="G20" s="75">
        <v>46</v>
      </c>
      <c r="H20" s="75">
        <v>56</v>
      </c>
      <c r="I20" s="75">
        <v>54</v>
      </c>
      <c r="J20" s="75">
        <v>20.7</v>
      </c>
    </row>
    <row r="21" spans="1:10" ht="12.75">
      <c r="A21" s="75" t="s">
        <v>288</v>
      </c>
      <c r="B21" s="70" t="s">
        <v>137</v>
      </c>
      <c r="C21" s="70"/>
      <c r="D21" s="70"/>
      <c r="E21" s="72"/>
      <c r="F21" s="75">
        <f>SUM(F23+F25)</f>
        <v>4656</v>
      </c>
      <c r="G21" s="75">
        <f>SUM(G23+G25)</f>
        <v>926.5</v>
      </c>
      <c r="H21" s="75">
        <f>SUM(H23+H25)</f>
        <v>904.5</v>
      </c>
      <c r="I21" s="75">
        <f>SUM(I23+I25)</f>
        <v>1873.6</v>
      </c>
      <c r="J21" s="75">
        <f>SUM(J23+J25)</f>
        <v>951.4</v>
      </c>
    </row>
    <row r="22" spans="1:10" ht="12.75">
      <c r="A22" s="80" t="s">
        <v>139</v>
      </c>
      <c r="B22" s="79" t="s">
        <v>137</v>
      </c>
      <c r="C22" s="81" t="s">
        <v>140</v>
      </c>
      <c r="D22" s="73"/>
      <c r="E22" s="79"/>
      <c r="F22" s="82"/>
      <c r="G22" s="75"/>
      <c r="H22" s="75"/>
      <c r="I22" s="75"/>
      <c r="J22" s="75"/>
    </row>
    <row r="23" spans="1:10" ht="12.75">
      <c r="A23" s="75" t="s">
        <v>135</v>
      </c>
      <c r="B23" s="79" t="s">
        <v>137</v>
      </c>
      <c r="C23" s="81" t="s">
        <v>140</v>
      </c>
      <c r="D23" s="73">
        <v>120</v>
      </c>
      <c r="E23" s="79"/>
      <c r="F23" s="82">
        <f>SUM(G23:J23)</f>
        <v>218.2</v>
      </c>
      <c r="G23" s="75">
        <v>54.5</v>
      </c>
      <c r="H23" s="75">
        <v>54.5</v>
      </c>
      <c r="I23" s="75">
        <v>54.6</v>
      </c>
      <c r="J23" s="75">
        <v>54.6</v>
      </c>
    </row>
    <row r="24" spans="1:10" ht="12.75">
      <c r="A24" s="75" t="s">
        <v>289</v>
      </c>
      <c r="B24" s="79" t="s">
        <v>137</v>
      </c>
      <c r="C24" s="81" t="s">
        <v>140</v>
      </c>
      <c r="D24" s="73">
        <v>120</v>
      </c>
      <c r="E24" s="79">
        <v>212</v>
      </c>
      <c r="F24" s="82">
        <f>SUM(G24:J24)</f>
        <v>218.2</v>
      </c>
      <c r="G24" s="75">
        <v>54.5</v>
      </c>
      <c r="H24" s="75">
        <v>54.5</v>
      </c>
      <c r="I24" s="75">
        <v>54.6</v>
      </c>
      <c r="J24" s="75">
        <v>54.6</v>
      </c>
    </row>
    <row r="25" spans="1:10" ht="12.75">
      <c r="A25" s="83" t="s">
        <v>141</v>
      </c>
      <c r="B25" s="81" t="s">
        <v>137</v>
      </c>
      <c r="C25" s="81" t="s">
        <v>142</v>
      </c>
      <c r="D25" s="73"/>
      <c r="E25" s="79"/>
      <c r="F25" s="82">
        <f>SUM(F27+F31+F37+F39)</f>
        <v>4437.8</v>
      </c>
      <c r="G25" s="82">
        <f>SUM(G27+G31+G37+G39)</f>
        <v>872</v>
      </c>
      <c r="H25" s="82">
        <f>SUM(H27+H31+H37+H39)</f>
        <v>850</v>
      </c>
      <c r="I25" s="82">
        <f>SUM(I27+I31+I37+I39)</f>
        <v>1819</v>
      </c>
      <c r="J25" s="75">
        <f>SUM(J27+J31+J37+J39)</f>
        <v>896.8</v>
      </c>
    </row>
    <row r="26" spans="1:10" ht="12.75">
      <c r="A26" s="75" t="s">
        <v>135</v>
      </c>
      <c r="B26" s="73" t="s">
        <v>137</v>
      </c>
      <c r="C26" s="81" t="s">
        <v>142</v>
      </c>
      <c r="D26" s="73">
        <v>120</v>
      </c>
      <c r="E26" s="79"/>
      <c r="F26" s="82"/>
      <c r="G26" s="82"/>
      <c r="H26" s="82"/>
      <c r="I26" s="82"/>
      <c r="J26" s="75"/>
    </row>
    <row r="27" spans="1:10" ht="12.75">
      <c r="A27" s="75" t="s">
        <v>285</v>
      </c>
      <c r="B27" s="73" t="s">
        <v>137</v>
      </c>
      <c r="C27" s="81" t="s">
        <v>142</v>
      </c>
      <c r="D27" s="73">
        <v>120</v>
      </c>
      <c r="E27" s="79">
        <v>210</v>
      </c>
      <c r="F27" s="82">
        <f>SUM(F28:F29)</f>
        <v>2661.4</v>
      </c>
      <c r="G27" s="82">
        <f>SUM(G28:G29)</f>
        <v>644</v>
      </c>
      <c r="H27" s="82">
        <f>SUM(H28:H29)</f>
        <v>646</v>
      </c>
      <c r="I27" s="82">
        <f>SUM(I28:I29)</f>
        <v>646</v>
      </c>
      <c r="J27" s="75">
        <f>SUM(J28:J29)</f>
        <v>725.4</v>
      </c>
    </row>
    <row r="28" spans="1:10" ht="12.75">
      <c r="A28" s="75" t="s">
        <v>286</v>
      </c>
      <c r="B28" s="73" t="s">
        <v>137</v>
      </c>
      <c r="C28" s="81" t="s">
        <v>142</v>
      </c>
      <c r="D28" s="73">
        <v>120</v>
      </c>
      <c r="E28" s="79">
        <v>211</v>
      </c>
      <c r="F28" s="82">
        <f>SUM(G28:J28)</f>
        <v>2064</v>
      </c>
      <c r="G28" s="75">
        <v>494</v>
      </c>
      <c r="H28" s="75">
        <v>496</v>
      </c>
      <c r="I28" s="75">
        <v>496</v>
      </c>
      <c r="J28" s="75">
        <f>497+81</f>
        <v>578</v>
      </c>
    </row>
    <row r="29" spans="1:10" ht="12.75">
      <c r="A29" s="75" t="s">
        <v>287</v>
      </c>
      <c r="B29" s="73" t="s">
        <v>137</v>
      </c>
      <c r="C29" s="81" t="s">
        <v>142</v>
      </c>
      <c r="D29" s="73">
        <v>120</v>
      </c>
      <c r="E29" s="79">
        <v>213</v>
      </c>
      <c r="F29" s="82">
        <f>SUM(G29:J29)</f>
        <v>597.4</v>
      </c>
      <c r="G29" s="75">
        <v>150</v>
      </c>
      <c r="H29" s="75">
        <v>150</v>
      </c>
      <c r="I29" s="75">
        <v>150</v>
      </c>
      <c r="J29" s="75">
        <f>123+24.4</f>
        <v>147.4</v>
      </c>
    </row>
    <row r="30" spans="1:10" ht="12.75">
      <c r="A30" s="75" t="s">
        <v>143</v>
      </c>
      <c r="B30" s="73" t="s">
        <v>137</v>
      </c>
      <c r="C30" s="81" t="s">
        <v>142</v>
      </c>
      <c r="D30" s="73">
        <v>240</v>
      </c>
      <c r="E30" s="79"/>
      <c r="F30" s="82"/>
      <c r="G30" s="82"/>
      <c r="H30" s="82"/>
      <c r="I30" s="82"/>
      <c r="J30" s="75"/>
    </row>
    <row r="31" spans="1:10" ht="12.75">
      <c r="A31" s="75" t="s">
        <v>290</v>
      </c>
      <c r="B31" s="73" t="s">
        <v>137</v>
      </c>
      <c r="C31" s="81" t="s">
        <v>142</v>
      </c>
      <c r="D31" s="73">
        <v>240</v>
      </c>
      <c r="E31" s="79">
        <v>220</v>
      </c>
      <c r="F31" s="82">
        <f>SUM(F32:F35)</f>
        <v>800.4</v>
      </c>
      <c r="G31" s="82">
        <f>SUM(G32:G35)</f>
        <v>137</v>
      </c>
      <c r="H31" s="82">
        <f>SUM(H32:H35)</f>
        <v>160</v>
      </c>
      <c r="I31" s="82">
        <f>SUM(I32:I35)</f>
        <v>373</v>
      </c>
      <c r="J31" s="75">
        <f>SUM(J32:J35)</f>
        <v>130.4</v>
      </c>
    </row>
    <row r="32" spans="1:10" ht="12.75">
      <c r="A32" s="75" t="s">
        <v>291</v>
      </c>
      <c r="B32" s="73" t="s">
        <v>137</v>
      </c>
      <c r="C32" s="81" t="s">
        <v>142</v>
      </c>
      <c r="D32" s="73">
        <v>240</v>
      </c>
      <c r="E32" s="79">
        <v>221</v>
      </c>
      <c r="F32" s="82">
        <v>4</v>
      </c>
      <c r="G32" s="75">
        <v>2</v>
      </c>
      <c r="H32" s="75"/>
      <c r="I32" s="75">
        <v>2</v>
      </c>
      <c r="J32" s="75"/>
    </row>
    <row r="33" spans="1:10" ht="12.75">
      <c r="A33" s="75" t="s">
        <v>292</v>
      </c>
      <c r="B33" s="73" t="s">
        <v>137</v>
      </c>
      <c r="C33" s="81" t="s">
        <v>142</v>
      </c>
      <c r="D33" s="73">
        <v>240</v>
      </c>
      <c r="E33" s="79">
        <v>223</v>
      </c>
      <c r="F33" s="82">
        <f>SUM(G33:J33)</f>
        <v>69</v>
      </c>
      <c r="G33" s="75">
        <v>21</v>
      </c>
      <c r="H33" s="75">
        <v>20</v>
      </c>
      <c r="I33" s="75">
        <f>27-10</f>
        <v>17</v>
      </c>
      <c r="J33" s="75">
        <f>26-15</f>
        <v>11</v>
      </c>
    </row>
    <row r="34" spans="1:10" ht="12.75">
      <c r="A34" s="75" t="s">
        <v>293</v>
      </c>
      <c r="B34" s="73" t="s">
        <v>137</v>
      </c>
      <c r="C34" s="81" t="s">
        <v>142</v>
      </c>
      <c r="D34" s="73">
        <v>240</v>
      </c>
      <c r="E34" s="79">
        <v>225</v>
      </c>
      <c r="F34" s="82">
        <f>SUM(G34:J34)</f>
        <v>11</v>
      </c>
      <c r="G34" s="75">
        <v>10</v>
      </c>
      <c r="H34" s="75">
        <f>15-15</f>
        <v>0</v>
      </c>
      <c r="I34" s="75">
        <f>10-10</f>
        <v>0</v>
      </c>
      <c r="J34" s="75">
        <f>15-10-4</f>
        <v>1</v>
      </c>
    </row>
    <row r="35" spans="1:10" ht="12.75">
      <c r="A35" s="75" t="s">
        <v>294</v>
      </c>
      <c r="B35" s="73" t="s">
        <v>137</v>
      </c>
      <c r="C35" s="81" t="s">
        <v>142</v>
      </c>
      <c r="D35" s="73">
        <v>240</v>
      </c>
      <c r="E35" s="79">
        <v>226</v>
      </c>
      <c r="F35" s="82">
        <f>SUM(G35:J35)</f>
        <v>716.4</v>
      </c>
      <c r="G35" s="75">
        <v>104</v>
      </c>
      <c r="H35" s="75">
        <v>140</v>
      </c>
      <c r="I35" s="75">
        <f>144+150+60</f>
        <v>354</v>
      </c>
      <c r="J35" s="75">
        <f>103.4+15</f>
        <v>118.4</v>
      </c>
    </row>
    <row r="36" spans="1:10" ht="12.75">
      <c r="A36" s="75" t="s">
        <v>144</v>
      </c>
      <c r="B36" s="73" t="s">
        <v>137</v>
      </c>
      <c r="C36" s="81" t="s">
        <v>142</v>
      </c>
      <c r="D36" s="73">
        <v>850</v>
      </c>
      <c r="E36" s="79"/>
      <c r="F36" s="82"/>
      <c r="G36" s="75"/>
      <c r="H36" s="75"/>
      <c r="I36" s="75"/>
      <c r="J36" s="75"/>
    </row>
    <row r="37" spans="1:10" ht="12.75">
      <c r="A37" s="75" t="s">
        <v>295</v>
      </c>
      <c r="B37" s="73" t="s">
        <v>137</v>
      </c>
      <c r="C37" s="81" t="s">
        <v>142</v>
      </c>
      <c r="D37" s="73">
        <v>850</v>
      </c>
      <c r="E37" s="79">
        <v>290</v>
      </c>
      <c r="F37" s="82">
        <f>SUM(G37:J37)</f>
        <v>41</v>
      </c>
      <c r="G37" s="75">
        <v>16</v>
      </c>
      <c r="H37" s="75">
        <v>14</v>
      </c>
      <c r="I37" s="75">
        <f>13-13</f>
        <v>0</v>
      </c>
      <c r="J37" s="75">
        <f>13-2</f>
        <v>11</v>
      </c>
    </row>
    <row r="38" spans="1:10" ht="12.75">
      <c r="A38" s="75" t="s">
        <v>143</v>
      </c>
      <c r="B38" s="73" t="s">
        <v>137</v>
      </c>
      <c r="C38" s="81" t="s">
        <v>142</v>
      </c>
      <c r="D38" s="73">
        <v>240</v>
      </c>
      <c r="E38" s="79"/>
      <c r="F38" s="82"/>
      <c r="G38" s="75"/>
      <c r="H38" s="75"/>
      <c r="I38" s="75"/>
      <c r="J38" s="75"/>
    </row>
    <row r="39" spans="1:10" ht="12.75">
      <c r="A39" s="75" t="s">
        <v>296</v>
      </c>
      <c r="B39" s="73" t="s">
        <v>137</v>
      </c>
      <c r="C39" s="81" t="s">
        <v>142</v>
      </c>
      <c r="D39" s="73">
        <v>240</v>
      </c>
      <c r="E39" s="79">
        <v>300</v>
      </c>
      <c r="F39" s="82">
        <f>SUM(F40:F41)</f>
        <v>935</v>
      </c>
      <c r="G39" s="75">
        <f>SUM(G40:G41)</f>
        <v>75</v>
      </c>
      <c r="H39" s="75">
        <f>SUM(H40:H41)</f>
        <v>30</v>
      </c>
      <c r="I39" s="75">
        <f>SUM(I40:I41)</f>
        <v>800</v>
      </c>
      <c r="J39" s="75">
        <f>SUM(J40:J41)</f>
        <v>30</v>
      </c>
    </row>
    <row r="40" spans="1:10" ht="12.75">
      <c r="A40" s="75" t="s">
        <v>297</v>
      </c>
      <c r="B40" s="73" t="s">
        <v>137</v>
      </c>
      <c r="C40" s="81" t="s">
        <v>142</v>
      </c>
      <c r="D40" s="73">
        <v>240</v>
      </c>
      <c r="E40" s="79">
        <v>310</v>
      </c>
      <c r="F40" s="82">
        <f>SUM(G40:J40)</f>
        <v>760</v>
      </c>
      <c r="G40" s="75"/>
      <c r="H40" s="75"/>
      <c r="I40" s="75">
        <f>800-40</f>
        <v>760</v>
      </c>
      <c r="J40" s="75"/>
    </row>
    <row r="41" spans="1:10" ht="12.75">
      <c r="A41" s="75" t="s">
        <v>298</v>
      </c>
      <c r="B41" s="73" t="s">
        <v>137</v>
      </c>
      <c r="C41" s="81" t="s">
        <v>142</v>
      </c>
      <c r="D41" s="73">
        <v>240</v>
      </c>
      <c r="E41" s="79">
        <v>340</v>
      </c>
      <c r="F41" s="82">
        <f>SUM(G41:J41)</f>
        <v>175</v>
      </c>
      <c r="G41" s="75">
        <v>75</v>
      </c>
      <c r="H41" s="75">
        <v>30</v>
      </c>
      <c r="I41" s="75">
        <f>30+45-35</f>
        <v>40</v>
      </c>
      <c r="J41" s="75">
        <v>30</v>
      </c>
    </row>
    <row r="42" spans="1:10" ht="12.75">
      <c r="A42" s="84" t="s">
        <v>145</v>
      </c>
      <c r="B42" s="73"/>
      <c r="C42" s="73"/>
      <c r="D42" s="73"/>
      <c r="E42" s="73"/>
      <c r="F42" s="82">
        <f>SUM(F43+F68)</f>
        <v>7016.2</v>
      </c>
      <c r="G42" s="82">
        <f>SUM(G43+G68)</f>
        <v>1487</v>
      </c>
      <c r="H42" s="82">
        <f>SUM(H43+H68)</f>
        <v>1694</v>
      </c>
      <c r="I42" s="82">
        <f>SUM(I43+I68)</f>
        <v>1873</v>
      </c>
      <c r="J42" s="75">
        <f>SUM(J43+J68)</f>
        <v>1962.2</v>
      </c>
    </row>
    <row r="43" spans="1:10" ht="12.75">
      <c r="A43" s="77" t="s">
        <v>146</v>
      </c>
      <c r="B43" s="73" t="s">
        <v>147</v>
      </c>
      <c r="C43" s="73"/>
      <c r="D43" s="73"/>
      <c r="E43" s="73"/>
      <c r="F43" s="82">
        <f>SUM(F45+F49)</f>
        <v>6976</v>
      </c>
      <c r="G43" s="82">
        <f>SUM(G45+G49)</f>
        <v>1487</v>
      </c>
      <c r="H43" s="82">
        <f>SUM(H45+H49)</f>
        <v>1679</v>
      </c>
      <c r="I43" s="82">
        <f>SUM(I45+I49)</f>
        <v>1863</v>
      </c>
      <c r="J43" s="75">
        <f>SUM(J45+J49)</f>
        <v>1947</v>
      </c>
    </row>
    <row r="44" spans="1:10" ht="12.75">
      <c r="A44" s="75" t="s">
        <v>299</v>
      </c>
      <c r="B44" s="73" t="s">
        <v>147</v>
      </c>
      <c r="C44" s="73" t="s">
        <v>149</v>
      </c>
      <c r="D44" s="73"/>
      <c r="E44" s="79"/>
      <c r="F44" s="82"/>
      <c r="G44" s="75"/>
      <c r="H44" s="75"/>
      <c r="I44" s="75"/>
      <c r="J44" s="75"/>
    </row>
    <row r="45" spans="1:10" ht="12.75">
      <c r="A45" s="75" t="s">
        <v>135</v>
      </c>
      <c r="B45" s="73" t="s">
        <v>147</v>
      </c>
      <c r="C45" s="73" t="s">
        <v>149</v>
      </c>
      <c r="D45" s="73">
        <v>120</v>
      </c>
      <c r="E45" s="79"/>
      <c r="F45" s="82">
        <f>SUM(F47:F48)</f>
        <v>930.5</v>
      </c>
      <c r="G45" s="82">
        <f>SUM(G47:G48)</f>
        <v>198</v>
      </c>
      <c r="H45" s="82">
        <f>SUM(H47:H48)</f>
        <v>256</v>
      </c>
      <c r="I45" s="82">
        <f>SUM(I47:I48)</f>
        <v>238</v>
      </c>
      <c r="J45" s="75">
        <f>SUM(J47:J48)</f>
        <v>238.5</v>
      </c>
    </row>
    <row r="46" spans="1:10" ht="12.75">
      <c r="A46" s="75" t="s">
        <v>285</v>
      </c>
      <c r="B46" s="73" t="s">
        <v>147</v>
      </c>
      <c r="C46" s="73" t="s">
        <v>149</v>
      </c>
      <c r="D46" s="73">
        <v>120</v>
      </c>
      <c r="E46" s="79">
        <v>210</v>
      </c>
      <c r="F46" s="82">
        <f>SUM(F47:F48)</f>
        <v>930.5</v>
      </c>
      <c r="G46" s="82">
        <f>SUM(G47:G48)</f>
        <v>198</v>
      </c>
      <c r="H46" s="82">
        <f>SUM(H47:H48)</f>
        <v>256</v>
      </c>
      <c r="I46" s="82">
        <f>SUM(I47:I48)</f>
        <v>238</v>
      </c>
      <c r="J46" s="75">
        <f>SUM(J47:J48)</f>
        <v>238.5</v>
      </c>
    </row>
    <row r="47" spans="1:10" ht="12.75">
      <c r="A47" s="75" t="s">
        <v>286</v>
      </c>
      <c r="B47" s="73" t="s">
        <v>147</v>
      </c>
      <c r="C47" s="73" t="s">
        <v>149</v>
      </c>
      <c r="D47" s="73">
        <v>120</v>
      </c>
      <c r="E47" s="79">
        <v>211</v>
      </c>
      <c r="F47" s="82">
        <f>SUM(G47:J47)</f>
        <v>751.8</v>
      </c>
      <c r="G47" s="75">
        <v>152</v>
      </c>
      <c r="H47" s="75">
        <f>184+16</f>
        <v>200</v>
      </c>
      <c r="I47" s="75">
        <v>184</v>
      </c>
      <c r="J47" s="75">
        <f>212.3+3.5</f>
        <v>215.8</v>
      </c>
    </row>
    <row r="48" spans="1:10" ht="12.75">
      <c r="A48" s="75" t="s">
        <v>287</v>
      </c>
      <c r="B48" s="73" t="s">
        <v>147</v>
      </c>
      <c r="C48" s="73" t="s">
        <v>149</v>
      </c>
      <c r="D48" s="73">
        <v>120</v>
      </c>
      <c r="E48" s="79">
        <v>213</v>
      </c>
      <c r="F48" s="82">
        <f>SUM(G48:J48)</f>
        <v>178.7</v>
      </c>
      <c r="G48" s="75">
        <v>46</v>
      </c>
      <c r="H48" s="75">
        <v>56</v>
      </c>
      <c r="I48" s="75">
        <v>54</v>
      </c>
      <c r="J48" s="75">
        <f>20.7+2</f>
        <v>22.7</v>
      </c>
    </row>
    <row r="49" spans="1:10" ht="12.75">
      <c r="A49" s="85" t="s">
        <v>150</v>
      </c>
      <c r="B49" s="81" t="s">
        <v>147</v>
      </c>
      <c r="C49" s="81" t="s">
        <v>151</v>
      </c>
      <c r="D49" s="73"/>
      <c r="E49" s="79"/>
      <c r="F49" s="82">
        <f>SUM(F51+F55+F62+F64)</f>
        <v>6045.5</v>
      </c>
      <c r="G49" s="82">
        <f>SUM(G51+G55+G62+G64)</f>
        <v>1289</v>
      </c>
      <c r="H49" s="82">
        <f>SUM(H51+H55+H62+H64)</f>
        <v>1423</v>
      </c>
      <c r="I49" s="82">
        <f>SUM(I51+I55+I62+I64)</f>
        <v>1625</v>
      </c>
      <c r="J49" s="75">
        <f>SUM(J51+J55+J62+J64)</f>
        <v>1708.5</v>
      </c>
    </row>
    <row r="50" spans="1:10" ht="12.75">
      <c r="A50" s="75" t="s">
        <v>135</v>
      </c>
      <c r="B50" s="73" t="s">
        <v>147</v>
      </c>
      <c r="C50" s="81" t="s">
        <v>151</v>
      </c>
      <c r="D50" s="73">
        <v>120</v>
      </c>
      <c r="E50" s="79"/>
      <c r="F50" s="82"/>
      <c r="G50" s="75"/>
      <c r="H50" s="75"/>
      <c r="I50" s="75"/>
      <c r="J50" s="75"/>
    </row>
    <row r="51" spans="1:10" ht="12.75">
      <c r="A51" s="75" t="s">
        <v>285</v>
      </c>
      <c r="B51" s="73" t="s">
        <v>147</v>
      </c>
      <c r="C51" s="81" t="s">
        <v>151</v>
      </c>
      <c r="D51" s="73">
        <v>120</v>
      </c>
      <c r="E51" s="79">
        <v>210</v>
      </c>
      <c r="F51" s="82">
        <f>SUM(F52:F53)</f>
        <v>4131</v>
      </c>
      <c r="G51" s="82">
        <f>SUM(G52:G53)</f>
        <v>806</v>
      </c>
      <c r="H51" s="82">
        <f>SUM(H52:H53)</f>
        <v>952</v>
      </c>
      <c r="I51" s="82">
        <f>SUM(I52:I53)</f>
        <v>1101</v>
      </c>
      <c r="J51" s="75">
        <f>SUM(J52:J53)</f>
        <v>1272</v>
      </c>
    </row>
    <row r="52" spans="1:10" ht="12.75">
      <c r="A52" s="75" t="s">
        <v>286</v>
      </c>
      <c r="B52" s="73" t="s">
        <v>147</v>
      </c>
      <c r="C52" s="81" t="s">
        <v>151</v>
      </c>
      <c r="D52" s="73">
        <v>120</v>
      </c>
      <c r="E52" s="79">
        <v>211</v>
      </c>
      <c r="F52" s="82">
        <f>SUM(G52:J52)</f>
        <v>3214</v>
      </c>
      <c r="G52" s="75">
        <v>619</v>
      </c>
      <c r="H52" s="75">
        <f>743-16</f>
        <v>727</v>
      </c>
      <c r="I52" s="75">
        <f>743+121</f>
        <v>864</v>
      </c>
      <c r="J52" s="75">
        <v>1004</v>
      </c>
    </row>
    <row r="53" spans="1:10" ht="12.75">
      <c r="A53" s="75" t="s">
        <v>287</v>
      </c>
      <c r="B53" s="73" t="s">
        <v>147</v>
      </c>
      <c r="C53" s="81" t="s">
        <v>151</v>
      </c>
      <c r="D53" s="73">
        <v>120</v>
      </c>
      <c r="E53" s="79">
        <v>213</v>
      </c>
      <c r="F53" s="82">
        <f>SUM(G53:J53)</f>
        <v>917</v>
      </c>
      <c r="G53" s="75">
        <v>187</v>
      </c>
      <c r="H53" s="75">
        <v>225</v>
      </c>
      <c r="I53" s="75">
        <f>222+37-22</f>
        <v>237</v>
      </c>
      <c r="J53" s="75">
        <v>268</v>
      </c>
    </row>
    <row r="54" spans="1:10" ht="12.75">
      <c r="A54" s="75" t="s">
        <v>143</v>
      </c>
      <c r="B54" s="73" t="s">
        <v>147</v>
      </c>
      <c r="C54" s="81" t="s">
        <v>151</v>
      </c>
      <c r="D54" s="73">
        <v>240</v>
      </c>
      <c r="E54" s="79"/>
      <c r="F54" s="82"/>
      <c r="G54" s="82"/>
      <c r="H54" s="82"/>
      <c r="I54" s="82"/>
      <c r="J54" s="75"/>
    </row>
    <row r="55" spans="1:10" ht="12.75">
      <c r="A55" s="75" t="s">
        <v>290</v>
      </c>
      <c r="B55" s="73" t="s">
        <v>147</v>
      </c>
      <c r="C55" s="81" t="s">
        <v>151</v>
      </c>
      <c r="D55" s="73">
        <v>240</v>
      </c>
      <c r="E55" s="79">
        <v>220</v>
      </c>
      <c r="F55" s="82">
        <f>SUM(F56:F60)</f>
        <v>1703.9</v>
      </c>
      <c r="G55" s="82">
        <f>SUM(G56:G60)</f>
        <v>400</v>
      </c>
      <c r="H55" s="82">
        <f>SUM(H56:H60)</f>
        <v>399</v>
      </c>
      <c r="I55" s="82">
        <f>SUM(I56:I60)</f>
        <v>507</v>
      </c>
      <c r="J55" s="82">
        <f>SUM(J56:J60)</f>
        <v>397.9</v>
      </c>
    </row>
    <row r="56" spans="1:10" ht="12.75">
      <c r="A56" s="75" t="s">
        <v>291</v>
      </c>
      <c r="B56" s="73" t="s">
        <v>147</v>
      </c>
      <c r="C56" s="81" t="s">
        <v>151</v>
      </c>
      <c r="D56" s="73">
        <v>240</v>
      </c>
      <c r="E56" s="79">
        <v>221</v>
      </c>
      <c r="F56" s="82">
        <f>SUM(G56:J56)</f>
        <v>94</v>
      </c>
      <c r="G56" s="75">
        <v>22</v>
      </c>
      <c r="H56" s="75">
        <v>21</v>
      </c>
      <c r="I56" s="75">
        <f>22+7</f>
        <v>29</v>
      </c>
      <c r="J56" s="75">
        <v>22</v>
      </c>
    </row>
    <row r="57" spans="1:10" ht="12.75">
      <c r="A57" s="75" t="s">
        <v>300</v>
      </c>
      <c r="B57" s="73" t="s">
        <v>147</v>
      </c>
      <c r="C57" s="81" t="s">
        <v>151</v>
      </c>
      <c r="D57" s="73">
        <v>240</v>
      </c>
      <c r="E57" s="79">
        <v>222</v>
      </c>
      <c r="F57" s="82">
        <v>20</v>
      </c>
      <c r="G57" s="75">
        <v>5</v>
      </c>
      <c r="H57" s="75">
        <v>5</v>
      </c>
      <c r="I57" s="75">
        <v>5</v>
      </c>
      <c r="J57" s="75">
        <v>5</v>
      </c>
    </row>
    <row r="58" spans="1:10" ht="12.75">
      <c r="A58" s="75" t="s">
        <v>292</v>
      </c>
      <c r="B58" s="73" t="s">
        <v>147</v>
      </c>
      <c r="C58" s="81" t="s">
        <v>151</v>
      </c>
      <c r="D58" s="73">
        <v>240</v>
      </c>
      <c r="E58" s="79">
        <v>223</v>
      </c>
      <c r="F58" s="82">
        <f>SUM(G58:J58)</f>
        <v>97</v>
      </c>
      <c r="G58" s="75">
        <v>12</v>
      </c>
      <c r="H58" s="75">
        <v>12</v>
      </c>
      <c r="I58" s="75">
        <f>6+31</f>
        <v>37</v>
      </c>
      <c r="J58" s="75">
        <f>6+30</f>
        <v>36</v>
      </c>
    </row>
    <row r="59" spans="1:10" ht="12.75">
      <c r="A59" s="75" t="s">
        <v>293</v>
      </c>
      <c r="B59" s="73" t="s">
        <v>147</v>
      </c>
      <c r="C59" s="81" t="s">
        <v>151</v>
      </c>
      <c r="D59" s="73">
        <v>240</v>
      </c>
      <c r="E59" s="79">
        <v>225</v>
      </c>
      <c r="F59" s="82">
        <f>SUM(G59:J59)</f>
        <v>304.9</v>
      </c>
      <c r="G59" s="75">
        <v>79</v>
      </c>
      <c r="H59" s="75">
        <v>79</v>
      </c>
      <c r="I59" s="75">
        <f>79-17</f>
        <v>62</v>
      </c>
      <c r="J59" s="75">
        <v>84.9</v>
      </c>
    </row>
    <row r="60" spans="1:10" ht="12.75">
      <c r="A60" s="75" t="s">
        <v>294</v>
      </c>
      <c r="B60" s="73" t="s">
        <v>147</v>
      </c>
      <c r="C60" s="81" t="s">
        <v>151</v>
      </c>
      <c r="D60" s="73">
        <v>240</v>
      </c>
      <c r="E60" s="79">
        <v>226</v>
      </c>
      <c r="F60" s="82">
        <f>SUM(G60:J60)</f>
        <v>1188</v>
      </c>
      <c r="G60" s="75">
        <v>282</v>
      </c>
      <c r="H60" s="75">
        <v>282</v>
      </c>
      <c r="I60" s="75">
        <f>282+100-8</f>
        <v>374</v>
      </c>
      <c r="J60" s="75">
        <v>250</v>
      </c>
    </row>
    <row r="61" spans="1:10" ht="12.75">
      <c r="A61" s="75" t="s">
        <v>144</v>
      </c>
      <c r="B61" s="73" t="s">
        <v>147</v>
      </c>
      <c r="C61" s="81" t="s">
        <v>151</v>
      </c>
      <c r="D61" s="73">
        <v>850</v>
      </c>
      <c r="E61" s="79"/>
      <c r="F61" s="82"/>
      <c r="G61" s="75"/>
      <c r="H61" s="75"/>
      <c r="I61" s="75"/>
      <c r="J61" s="75"/>
    </row>
    <row r="62" spans="1:10" ht="12.75">
      <c r="A62" s="75" t="s">
        <v>301</v>
      </c>
      <c r="B62" s="73" t="s">
        <v>147</v>
      </c>
      <c r="C62" s="81" t="s">
        <v>151</v>
      </c>
      <c r="D62" s="73">
        <v>850</v>
      </c>
      <c r="E62" s="79">
        <v>290</v>
      </c>
      <c r="F62" s="82">
        <f>SUM(G62:J62)</f>
        <v>3</v>
      </c>
      <c r="G62" s="75">
        <v>1</v>
      </c>
      <c r="H62" s="75">
        <v>1</v>
      </c>
      <c r="I62" s="75"/>
      <c r="J62" s="75">
        <v>1</v>
      </c>
    </row>
    <row r="63" spans="1:10" ht="12.75">
      <c r="A63" s="75" t="s">
        <v>143</v>
      </c>
      <c r="B63" s="73" t="s">
        <v>147</v>
      </c>
      <c r="C63" s="81" t="s">
        <v>151</v>
      </c>
      <c r="D63" s="73">
        <v>240</v>
      </c>
      <c r="E63" s="79"/>
      <c r="F63" s="82"/>
      <c r="G63" s="82"/>
      <c r="H63" s="82"/>
      <c r="I63" s="82"/>
      <c r="J63" s="75"/>
    </row>
    <row r="64" spans="1:10" ht="12.75">
      <c r="A64" s="75" t="s">
        <v>296</v>
      </c>
      <c r="B64" s="73" t="s">
        <v>147</v>
      </c>
      <c r="C64" s="81" t="s">
        <v>151</v>
      </c>
      <c r="D64" s="73">
        <v>240</v>
      </c>
      <c r="E64" s="79">
        <v>300</v>
      </c>
      <c r="F64" s="82">
        <f>SUM(F65:F66)</f>
        <v>207.6</v>
      </c>
      <c r="G64" s="82">
        <f>SUM(G65:G66)</f>
        <v>82</v>
      </c>
      <c r="H64" s="82">
        <f>SUM(H65:H66)</f>
        <v>71</v>
      </c>
      <c r="I64" s="82">
        <f>SUM(I65:I66)</f>
        <v>17</v>
      </c>
      <c r="J64" s="75">
        <f>SUM(J65:J66)</f>
        <v>37.6</v>
      </c>
    </row>
    <row r="65" spans="1:10" ht="12.75">
      <c r="A65" s="75" t="s">
        <v>297</v>
      </c>
      <c r="B65" s="73" t="s">
        <v>147</v>
      </c>
      <c r="C65" s="81" t="s">
        <v>151</v>
      </c>
      <c r="D65" s="73">
        <v>240</v>
      </c>
      <c r="E65" s="79">
        <v>310</v>
      </c>
      <c r="F65" s="82">
        <f>SUM(G65:J65)</f>
        <v>79.6</v>
      </c>
      <c r="G65" s="75">
        <v>45</v>
      </c>
      <c r="H65" s="75">
        <f>5+37-9</f>
        <v>33</v>
      </c>
      <c r="I65" s="75">
        <f>40-21-19</f>
        <v>0</v>
      </c>
      <c r="J65" s="75">
        <v>1.6</v>
      </c>
    </row>
    <row r="66" spans="1:10" ht="12.75">
      <c r="A66" s="75" t="s">
        <v>298</v>
      </c>
      <c r="B66" s="73" t="s">
        <v>147</v>
      </c>
      <c r="C66" s="81" t="s">
        <v>151</v>
      </c>
      <c r="D66" s="73">
        <v>240</v>
      </c>
      <c r="E66" s="79">
        <v>340</v>
      </c>
      <c r="F66" s="82">
        <f>SUM(G66:J66)</f>
        <v>128</v>
      </c>
      <c r="G66" s="75">
        <v>37</v>
      </c>
      <c r="H66" s="75">
        <v>38</v>
      </c>
      <c r="I66" s="75">
        <f>37-20</f>
        <v>17</v>
      </c>
      <c r="J66" s="75">
        <v>36</v>
      </c>
    </row>
    <row r="67" spans="1:10" ht="12.75">
      <c r="A67" s="86" t="s">
        <v>152</v>
      </c>
      <c r="B67" s="87"/>
      <c r="C67" s="87"/>
      <c r="D67" s="87"/>
      <c r="E67" s="88"/>
      <c r="F67" s="84"/>
      <c r="G67" s="84"/>
      <c r="H67" s="84"/>
      <c r="I67" s="84"/>
      <c r="J67" s="84"/>
    </row>
    <row r="68" spans="1:10" ht="12.75">
      <c r="A68" s="86" t="s">
        <v>153</v>
      </c>
      <c r="B68" s="89" t="s">
        <v>147</v>
      </c>
      <c r="C68" s="89" t="s">
        <v>154</v>
      </c>
      <c r="D68" s="89"/>
      <c r="E68" s="89"/>
      <c r="F68" s="77">
        <f>SUM(F70)</f>
        <v>40.2</v>
      </c>
      <c r="G68" s="77">
        <f>SUM(G70)</f>
        <v>0</v>
      </c>
      <c r="H68" s="77">
        <f>SUM(H70)</f>
        <v>15</v>
      </c>
      <c r="I68" s="77">
        <f>SUM(I70)</f>
        <v>10</v>
      </c>
      <c r="J68" s="77">
        <f>SUM(J70)</f>
        <v>15.2</v>
      </c>
    </row>
    <row r="69" spans="1:10" ht="12.75">
      <c r="A69" s="85" t="s">
        <v>155</v>
      </c>
      <c r="B69" s="87" t="s">
        <v>147</v>
      </c>
      <c r="C69" s="87" t="s">
        <v>154</v>
      </c>
      <c r="D69" s="87">
        <v>598</v>
      </c>
      <c r="E69" s="90"/>
      <c r="F69" s="91"/>
      <c r="G69" s="77"/>
      <c r="H69" s="77"/>
      <c r="I69" s="77"/>
      <c r="J69" s="77"/>
    </row>
    <row r="70" spans="1:10" ht="12.75">
      <c r="A70" s="75" t="s">
        <v>294</v>
      </c>
      <c r="B70" s="88" t="s">
        <v>147</v>
      </c>
      <c r="C70" s="88" t="s">
        <v>154</v>
      </c>
      <c r="D70" s="88">
        <v>598</v>
      </c>
      <c r="E70" s="92">
        <v>226</v>
      </c>
      <c r="F70" s="82">
        <f>SUM(G70:J70)</f>
        <v>40.2</v>
      </c>
      <c r="G70" s="75"/>
      <c r="H70" s="75">
        <v>15</v>
      </c>
      <c r="I70" s="75">
        <v>10</v>
      </c>
      <c r="J70" s="75">
        <v>15.2</v>
      </c>
    </row>
    <row r="71" spans="1:10" ht="12.75">
      <c r="A71" s="75" t="s">
        <v>156</v>
      </c>
      <c r="B71" s="73" t="s">
        <v>157</v>
      </c>
      <c r="C71" s="73"/>
      <c r="D71" s="73"/>
      <c r="E71" s="79"/>
      <c r="F71" s="82">
        <f>SUM(F74)</f>
        <v>200</v>
      </c>
      <c r="G71" s="75">
        <f>SUM(G74)</f>
        <v>0</v>
      </c>
      <c r="H71" s="75">
        <f>SUM(H74)</f>
        <v>0</v>
      </c>
      <c r="I71" s="75">
        <f>SUM(I74)</f>
        <v>100</v>
      </c>
      <c r="J71" s="75">
        <f>SUM(J74)</f>
        <v>100</v>
      </c>
    </row>
    <row r="72" spans="1:10" ht="12.75">
      <c r="A72" s="75" t="s">
        <v>158</v>
      </c>
      <c r="B72" s="73" t="s">
        <v>157</v>
      </c>
      <c r="C72" s="73" t="s">
        <v>159</v>
      </c>
      <c r="D72" s="93"/>
      <c r="E72" s="79"/>
      <c r="F72" s="82"/>
      <c r="G72" s="75"/>
      <c r="H72" s="75"/>
      <c r="I72" s="75"/>
      <c r="J72" s="75"/>
    </row>
    <row r="73" spans="1:10" ht="12.75">
      <c r="A73" s="75" t="s">
        <v>160</v>
      </c>
      <c r="B73" s="73" t="s">
        <v>157</v>
      </c>
      <c r="C73" s="73" t="s">
        <v>159</v>
      </c>
      <c r="D73" s="94">
        <v>870</v>
      </c>
      <c r="E73" s="79"/>
      <c r="F73" s="82"/>
      <c r="G73" s="75"/>
      <c r="H73" s="75"/>
      <c r="I73" s="75"/>
      <c r="J73" s="75"/>
    </row>
    <row r="74" spans="1:10" ht="12.75">
      <c r="A74" s="75" t="s">
        <v>294</v>
      </c>
      <c r="B74" s="73" t="s">
        <v>157</v>
      </c>
      <c r="C74" s="73" t="s">
        <v>159</v>
      </c>
      <c r="D74" s="94">
        <v>870</v>
      </c>
      <c r="E74" s="79">
        <v>226</v>
      </c>
      <c r="F74" s="82">
        <v>200</v>
      </c>
      <c r="G74" s="75"/>
      <c r="H74" s="75"/>
      <c r="I74" s="75">
        <v>100</v>
      </c>
      <c r="J74" s="75">
        <v>100</v>
      </c>
    </row>
    <row r="75" spans="1:10" ht="12.75" hidden="1">
      <c r="A75" s="75" t="s">
        <v>161</v>
      </c>
      <c r="B75" s="73" t="s">
        <v>162</v>
      </c>
      <c r="C75" s="73"/>
      <c r="D75" s="73"/>
      <c r="E75" s="79"/>
      <c r="F75" s="82">
        <f>SUM(F76+F86+F87+F91+F98+F82+F101+F105)</f>
        <v>2795</v>
      </c>
      <c r="G75" s="82">
        <f>SUM(G76+G86+G87+G91+G98+G82+G101+G105)</f>
        <v>0</v>
      </c>
      <c r="H75" s="82">
        <f>SUM(H76+H86+H87+H91+H98+H82+H101+H105)</f>
        <v>283</v>
      </c>
      <c r="I75" s="82">
        <f>SUM(I76+I86+I87+I91+I98+I82+I101+I105)</f>
        <v>955</v>
      </c>
      <c r="J75" s="75">
        <f>SUM(J76+J86+J87+J91+J98+J82+J101+J105)</f>
        <v>1557</v>
      </c>
    </row>
    <row r="76" spans="1:10" ht="12.75" hidden="1">
      <c r="A76" s="84"/>
      <c r="B76" s="74"/>
      <c r="C76" s="81"/>
      <c r="D76" s="73"/>
      <c r="E76" s="79"/>
      <c r="F76" s="82"/>
      <c r="G76" s="75"/>
      <c r="H76" s="75"/>
      <c r="I76" s="75"/>
      <c r="J76" s="75"/>
    </row>
    <row r="77" spans="1:10" ht="12.75" hidden="1">
      <c r="A77" s="75"/>
      <c r="B77" s="74"/>
      <c r="C77" s="81"/>
      <c r="D77" s="73"/>
      <c r="E77" s="79"/>
      <c r="F77" s="82"/>
      <c r="G77" s="75"/>
      <c r="H77" s="75"/>
      <c r="I77" s="75"/>
      <c r="J77" s="75"/>
    </row>
    <row r="78" spans="1:10" ht="12.75">
      <c r="A78" s="75"/>
      <c r="B78" s="74"/>
      <c r="C78" s="81"/>
      <c r="D78" s="73"/>
      <c r="E78" s="79"/>
      <c r="F78" s="82"/>
      <c r="G78" s="75"/>
      <c r="H78" s="75"/>
      <c r="I78" s="75"/>
      <c r="J78" s="75"/>
    </row>
    <row r="79" spans="1:10" ht="12.75">
      <c r="A79" s="95" t="s">
        <v>163</v>
      </c>
      <c r="B79" s="96"/>
      <c r="C79" s="96"/>
      <c r="D79" s="96"/>
      <c r="E79" s="67"/>
      <c r="F79" s="84"/>
      <c r="G79" s="84"/>
      <c r="H79" s="84"/>
      <c r="I79" s="84"/>
      <c r="J79" s="84"/>
    </row>
    <row r="80" spans="1:10" ht="12.75">
      <c r="A80" s="80" t="s">
        <v>164</v>
      </c>
      <c r="B80" s="70" t="s">
        <v>162</v>
      </c>
      <c r="C80" s="97" t="s">
        <v>165</v>
      </c>
      <c r="D80" s="97"/>
      <c r="E80" s="97"/>
      <c r="F80" s="91"/>
      <c r="G80" s="77"/>
      <c r="H80" s="77"/>
      <c r="I80" s="77"/>
      <c r="J80" s="77"/>
    </row>
    <row r="81" spans="1:10" ht="12.75">
      <c r="A81" s="75" t="s">
        <v>166</v>
      </c>
      <c r="B81" s="73" t="s">
        <v>162</v>
      </c>
      <c r="C81" s="73" t="s">
        <v>165</v>
      </c>
      <c r="D81" s="73">
        <v>630</v>
      </c>
      <c r="E81" s="71"/>
      <c r="F81" s="91"/>
      <c r="G81" s="77"/>
      <c r="H81" s="77"/>
      <c r="I81" s="77"/>
      <c r="J81" s="77"/>
    </row>
    <row r="82" spans="1:10" ht="12.75">
      <c r="A82" s="80" t="s">
        <v>302</v>
      </c>
      <c r="B82" s="73" t="s">
        <v>162</v>
      </c>
      <c r="C82" s="73" t="s">
        <v>165</v>
      </c>
      <c r="D82" s="73">
        <v>630</v>
      </c>
      <c r="E82" s="79">
        <v>242</v>
      </c>
      <c r="F82" s="82">
        <f>SUM(G82:J82)</f>
        <v>220</v>
      </c>
      <c r="G82" s="75">
        <f>70-70</f>
        <v>0</v>
      </c>
      <c r="H82" s="75">
        <f>105-105</f>
        <v>0</v>
      </c>
      <c r="I82" s="75">
        <f>105-25</f>
        <v>80</v>
      </c>
      <c r="J82" s="75">
        <v>140</v>
      </c>
    </row>
    <row r="83" spans="1:10" ht="12.75">
      <c r="A83" s="84" t="s">
        <v>303</v>
      </c>
      <c r="B83" s="72"/>
      <c r="C83" s="72"/>
      <c r="D83" s="73"/>
      <c r="E83" s="79"/>
      <c r="F83" s="82"/>
      <c r="G83" s="75"/>
      <c r="H83" s="75"/>
      <c r="I83" s="75"/>
      <c r="J83" s="75"/>
    </row>
    <row r="84" spans="1:10" ht="12.75">
      <c r="A84" s="77" t="s">
        <v>304</v>
      </c>
      <c r="B84" s="72" t="s">
        <v>162</v>
      </c>
      <c r="C84" s="73" t="s">
        <v>169</v>
      </c>
      <c r="D84" s="73"/>
      <c r="E84" s="79"/>
      <c r="F84" s="82"/>
      <c r="G84" s="75"/>
      <c r="H84" s="75"/>
      <c r="I84" s="75"/>
      <c r="J84" s="75"/>
    </row>
    <row r="85" spans="1:10" ht="12.75">
      <c r="A85" s="75" t="s">
        <v>170</v>
      </c>
      <c r="B85" s="72" t="s">
        <v>162</v>
      </c>
      <c r="C85" s="73" t="s">
        <v>169</v>
      </c>
      <c r="D85" s="73">
        <v>860</v>
      </c>
      <c r="E85" s="79"/>
      <c r="F85" s="82"/>
      <c r="G85" s="75"/>
      <c r="H85" s="75"/>
      <c r="I85" s="75"/>
      <c r="J85" s="75"/>
    </row>
    <row r="86" spans="1:10" ht="12.75">
      <c r="A86" s="75" t="s">
        <v>295</v>
      </c>
      <c r="B86" s="72" t="s">
        <v>162</v>
      </c>
      <c r="C86" s="73" t="s">
        <v>169</v>
      </c>
      <c r="D86" s="73">
        <v>860</v>
      </c>
      <c r="E86" s="79">
        <v>290</v>
      </c>
      <c r="F86" s="82">
        <v>105</v>
      </c>
      <c r="G86" s="75"/>
      <c r="H86" s="75">
        <v>75</v>
      </c>
      <c r="I86" s="75">
        <v>15</v>
      </c>
      <c r="J86" s="75">
        <v>15</v>
      </c>
    </row>
    <row r="87" spans="1:10" ht="12.75">
      <c r="A87" s="84" t="s">
        <v>305</v>
      </c>
      <c r="B87" s="74" t="s">
        <v>162</v>
      </c>
      <c r="C87" s="73" t="s">
        <v>172</v>
      </c>
      <c r="D87" s="73"/>
      <c r="E87" s="79"/>
      <c r="F87" s="82">
        <f>SUM(F90)</f>
        <v>2200</v>
      </c>
      <c r="G87" s="82">
        <f>SUM(G90)</f>
        <v>0</v>
      </c>
      <c r="H87" s="82">
        <f>SUM(H90)</f>
        <v>200</v>
      </c>
      <c r="I87" s="82">
        <f>SUM(I90)</f>
        <v>700</v>
      </c>
      <c r="J87" s="75">
        <f>SUM(J90)</f>
        <v>1300</v>
      </c>
    </row>
    <row r="88" spans="1:10" ht="12.75">
      <c r="A88" s="77" t="s">
        <v>306</v>
      </c>
      <c r="B88" s="74"/>
      <c r="C88" s="73"/>
      <c r="D88" s="73"/>
      <c r="E88" s="79"/>
      <c r="F88" s="82"/>
      <c r="G88" s="75"/>
      <c r="H88" s="75"/>
      <c r="I88" s="75"/>
      <c r="J88" s="75"/>
    </row>
    <row r="89" spans="1:10" ht="12.75">
      <c r="A89" s="75" t="s">
        <v>143</v>
      </c>
      <c r="B89" s="74" t="s">
        <v>162</v>
      </c>
      <c r="C89" s="73" t="s">
        <v>172</v>
      </c>
      <c r="D89" s="73">
        <v>240</v>
      </c>
      <c r="E89" s="79"/>
      <c r="F89" s="82"/>
      <c r="G89" s="75"/>
      <c r="H89" s="75"/>
      <c r="I89" s="75"/>
      <c r="J89" s="75"/>
    </row>
    <row r="90" spans="1:10" ht="12.75">
      <c r="A90" s="75" t="s">
        <v>294</v>
      </c>
      <c r="B90" s="74" t="s">
        <v>162</v>
      </c>
      <c r="C90" s="73" t="s">
        <v>172</v>
      </c>
      <c r="D90" s="73">
        <v>240</v>
      </c>
      <c r="E90" s="79">
        <v>226</v>
      </c>
      <c r="F90" s="82">
        <f>SUM(G90:J90)</f>
        <v>2200</v>
      </c>
      <c r="G90" s="75"/>
      <c r="H90" s="75">
        <f>310-110</f>
        <v>200</v>
      </c>
      <c r="I90" s="75">
        <f>230-30+500</f>
        <v>700</v>
      </c>
      <c r="J90" s="75">
        <f>50+50+1200</f>
        <v>1300</v>
      </c>
    </row>
    <row r="91" spans="1:10" ht="12.75">
      <c r="A91" s="84" t="s">
        <v>305</v>
      </c>
      <c r="B91" s="74" t="s">
        <v>162</v>
      </c>
      <c r="C91" s="73" t="s">
        <v>172</v>
      </c>
      <c r="D91" s="73"/>
      <c r="E91" s="79"/>
      <c r="F91" s="82">
        <f>SUM(F94:F95)</f>
        <v>10</v>
      </c>
      <c r="G91" s="82">
        <f>SUM(G94:G95)</f>
        <v>0</v>
      </c>
      <c r="H91" s="82">
        <f>SUM(H94:H95)</f>
        <v>8</v>
      </c>
      <c r="I91" s="82">
        <f>SUM(I94:I95)</f>
        <v>0</v>
      </c>
      <c r="J91" s="75">
        <f>SUM(J94:J95)</f>
        <v>2</v>
      </c>
    </row>
    <row r="92" spans="1:10" ht="12.75">
      <c r="A92" s="77" t="s">
        <v>306</v>
      </c>
      <c r="B92" s="74"/>
      <c r="C92" s="73"/>
      <c r="D92" s="73"/>
      <c r="E92" s="79"/>
      <c r="F92" s="82"/>
      <c r="G92" s="75"/>
      <c r="H92" s="75"/>
      <c r="I92" s="75"/>
      <c r="J92" s="75"/>
    </row>
    <row r="93" spans="1:10" ht="12.75">
      <c r="A93" s="75" t="s">
        <v>143</v>
      </c>
      <c r="B93" s="74" t="s">
        <v>162</v>
      </c>
      <c r="C93" s="73" t="s">
        <v>172</v>
      </c>
      <c r="D93" s="73">
        <v>240</v>
      </c>
      <c r="E93" s="79"/>
      <c r="F93" s="82"/>
      <c r="G93" s="75"/>
      <c r="H93" s="75"/>
      <c r="I93" s="75"/>
      <c r="J93" s="75"/>
    </row>
    <row r="94" spans="1:10" ht="12.75">
      <c r="A94" s="75" t="s">
        <v>301</v>
      </c>
      <c r="B94" s="74" t="s">
        <v>162</v>
      </c>
      <c r="C94" s="73" t="s">
        <v>172</v>
      </c>
      <c r="D94" s="73">
        <v>240</v>
      </c>
      <c r="E94" s="79">
        <v>290</v>
      </c>
      <c r="F94" s="82">
        <f>SUM(G94:J94)</f>
        <v>2</v>
      </c>
      <c r="G94" s="75"/>
      <c r="H94" s="75"/>
      <c r="I94" s="75"/>
      <c r="J94" s="75">
        <f>10-8</f>
        <v>2</v>
      </c>
    </row>
    <row r="95" spans="1:10" ht="12.75">
      <c r="A95" s="75" t="s">
        <v>298</v>
      </c>
      <c r="B95" s="74" t="s">
        <v>162</v>
      </c>
      <c r="C95" s="73" t="s">
        <v>172</v>
      </c>
      <c r="D95" s="73">
        <v>240</v>
      </c>
      <c r="E95" s="79">
        <v>340</v>
      </c>
      <c r="F95" s="82">
        <f>SUM(G95:J95)</f>
        <v>8</v>
      </c>
      <c r="G95" s="75"/>
      <c r="H95" s="75">
        <v>8</v>
      </c>
      <c r="I95" s="75"/>
      <c r="J95" s="75"/>
    </row>
    <row r="96" spans="1:10" ht="12.75">
      <c r="A96" s="75" t="s">
        <v>307</v>
      </c>
      <c r="B96" s="74" t="s">
        <v>162</v>
      </c>
      <c r="C96" s="73" t="s">
        <v>175</v>
      </c>
      <c r="D96" s="73"/>
      <c r="E96" s="79"/>
      <c r="F96" s="82"/>
      <c r="G96" s="75"/>
      <c r="H96" s="75"/>
      <c r="I96" s="75"/>
      <c r="J96" s="75"/>
    </row>
    <row r="97" spans="1:10" ht="12.75">
      <c r="A97" s="75" t="s">
        <v>143</v>
      </c>
      <c r="B97" s="74" t="s">
        <v>162</v>
      </c>
      <c r="C97" s="73" t="s">
        <v>175</v>
      </c>
      <c r="D97" s="73">
        <v>240</v>
      </c>
      <c r="E97" s="79"/>
      <c r="F97" s="82"/>
      <c r="G97" s="82"/>
      <c r="H97" s="82"/>
      <c r="I97" s="82"/>
      <c r="J97" s="75"/>
    </row>
    <row r="98" spans="1:10" ht="12.75">
      <c r="A98" s="75" t="s">
        <v>294</v>
      </c>
      <c r="B98" s="74" t="s">
        <v>162</v>
      </c>
      <c r="C98" s="73" t="s">
        <v>175</v>
      </c>
      <c r="D98" s="73">
        <v>240</v>
      </c>
      <c r="E98" s="79">
        <v>226</v>
      </c>
      <c r="F98" s="82">
        <f>SUM(G98:J98)</f>
        <v>70</v>
      </c>
      <c r="G98" s="82"/>
      <c r="H98" s="82"/>
      <c r="I98" s="82">
        <f>60-40</f>
        <v>20</v>
      </c>
      <c r="J98" s="75">
        <v>50</v>
      </c>
    </row>
    <row r="99" spans="1:10" ht="12.75">
      <c r="A99" s="75" t="s">
        <v>308</v>
      </c>
      <c r="B99" s="74" t="s">
        <v>162</v>
      </c>
      <c r="C99" s="73" t="s">
        <v>177</v>
      </c>
      <c r="D99" s="73"/>
      <c r="E99" s="79"/>
      <c r="F99" s="82"/>
      <c r="G99" s="82"/>
      <c r="H99" s="82"/>
      <c r="I99" s="82"/>
      <c r="J99" s="75"/>
    </row>
    <row r="100" spans="1:10" ht="12.75">
      <c r="A100" s="75" t="s">
        <v>143</v>
      </c>
      <c r="B100" s="74" t="s">
        <v>162</v>
      </c>
      <c r="C100" s="73" t="s">
        <v>177</v>
      </c>
      <c r="D100" s="73">
        <v>240</v>
      </c>
      <c r="E100" s="79"/>
      <c r="F100" s="82"/>
      <c r="G100" s="82"/>
      <c r="H100" s="82"/>
      <c r="I100" s="82"/>
      <c r="J100" s="75"/>
    </row>
    <row r="101" spans="1:10" ht="12.75">
      <c r="A101" s="75" t="s">
        <v>294</v>
      </c>
      <c r="B101" s="74" t="s">
        <v>162</v>
      </c>
      <c r="C101" s="73" t="s">
        <v>177</v>
      </c>
      <c r="D101" s="73">
        <v>240</v>
      </c>
      <c r="E101" s="79">
        <v>226</v>
      </c>
      <c r="F101" s="82">
        <f>SUM(G101:J101)</f>
        <v>130</v>
      </c>
      <c r="G101" s="82"/>
      <c r="H101" s="82"/>
      <c r="I101" s="82">
        <f>200-70</f>
        <v>130</v>
      </c>
      <c r="J101" s="75"/>
    </row>
    <row r="102" spans="1:10" ht="12.75">
      <c r="A102" s="84" t="s">
        <v>309</v>
      </c>
      <c r="B102" s="74"/>
      <c r="C102" s="73"/>
      <c r="D102" s="73"/>
      <c r="E102" s="79"/>
      <c r="F102" s="82"/>
      <c r="G102" s="75"/>
      <c r="H102" s="75"/>
      <c r="I102" s="75"/>
      <c r="J102" s="75"/>
    </row>
    <row r="103" spans="1:10" ht="12.75">
      <c r="A103" s="98" t="s">
        <v>310</v>
      </c>
      <c r="B103" s="74" t="s">
        <v>162</v>
      </c>
      <c r="C103" s="73" t="s">
        <v>179</v>
      </c>
      <c r="D103" s="73"/>
      <c r="E103" s="79"/>
      <c r="F103" s="82"/>
      <c r="G103" s="75"/>
      <c r="H103" s="75"/>
      <c r="I103" s="75"/>
      <c r="J103" s="75"/>
    </row>
    <row r="104" spans="1:10" ht="12.75">
      <c r="A104" s="75" t="s">
        <v>143</v>
      </c>
      <c r="B104" s="74" t="s">
        <v>162</v>
      </c>
      <c r="C104" s="73" t="s">
        <v>179</v>
      </c>
      <c r="D104" s="73">
        <v>240</v>
      </c>
      <c r="E104" s="79"/>
      <c r="F104" s="82"/>
      <c r="G104" s="75"/>
      <c r="H104" s="75"/>
      <c r="I104" s="75"/>
      <c r="J104" s="75"/>
    </row>
    <row r="105" spans="1:10" ht="12.75">
      <c r="A105" s="75" t="s">
        <v>294</v>
      </c>
      <c r="B105" s="74" t="s">
        <v>162</v>
      </c>
      <c r="C105" s="73" t="s">
        <v>179</v>
      </c>
      <c r="D105" s="73">
        <v>240</v>
      </c>
      <c r="E105" s="79">
        <v>226</v>
      </c>
      <c r="F105" s="82">
        <f>SUM(G105:J105)</f>
        <v>60</v>
      </c>
      <c r="G105" s="75"/>
      <c r="H105" s="75"/>
      <c r="I105" s="75">
        <f>100-90</f>
        <v>10</v>
      </c>
      <c r="J105" s="75">
        <v>50</v>
      </c>
    </row>
    <row r="106" spans="1:10" ht="12.75">
      <c r="A106" s="75" t="s">
        <v>181</v>
      </c>
      <c r="B106" s="74" t="s">
        <v>182</v>
      </c>
      <c r="C106" s="73"/>
      <c r="D106" s="73"/>
      <c r="E106" s="79"/>
      <c r="F106" s="82">
        <f>SUM(F109)</f>
        <v>217</v>
      </c>
      <c r="G106" s="82">
        <f>SUM(G109)</f>
        <v>15</v>
      </c>
      <c r="H106" s="82">
        <f>SUM(H109)</f>
        <v>45</v>
      </c>
      <c r="I106" s="82">
        <f>SUM(I109)</f>
        <v>62</v>
      </c>
      <c r="J106" s="75">
        <f>SUM(J109)</f>
        <v>95</v>
      </c>
    </row>
    <row r="107" spans="1:10" ht="12.75">
      <c r="A107" s="85" t="s">
        <v>183</v>
      </c>
      <c r="B107" s="79" t="s">
        <v>184</v>
      </c>
      <c r="C107" s="79"/>
      <c r="D107" s="79"/>
      <c r="E107" s="79"/>
      <c r="F107" s="82"/>
      <c r="G107" s="75"/>
      <c r="H107" s="75"/>
      <c r="I107" s="75"/>
      <c r="J107" s="75"/>
    </row>
    <row r="108" spans="1:10" ht="12.75">
      <c r="A108" s="84" t="s">
        <v>185</v>
      </c>
      <c r="B108" s="73"/>
      <c r="C108" s="73"/>
      <c r="D108" s="93"/>
      <c r="E108" s="73"/>
      <c r="F108" s="75"/>
      <c r="G108" s="75"/>
      <c r="H108" s="75"/>
      <c r="I108" s="75"/>
      <c r="J108" s="75"/>
    </row>
    <row r="109" spans="1:10" ht="12.75">
      <c r="A109" s="98" t="s">
        <v>186</v>
      </c>
      <c r="B109" s="73" t="s">
        <v>184</v>
      </c>
      <c r="C109" s="73" t="s">
        <v>187</v>
      </c>
      <c r="D109" s="73"/>
      <c r="E109" s="79"/>
      <c r="F109" s="82">
        <f>SUM(F111)</f>
        <v>217</v>
      </c>
      <c r="G109" s="82">
        <f>SUM(G111)</f>
        <v>15</v>
      </c>
      <c r="H109" s="82">
        <f>SUM(H111)</f>
        <v>45</v>
      </c>
      <c r="I109" s="82">
        <f>SUM(I111)</f>
        <v>62</v>
      </c>
      <c r="J109" s="75">
        <f>SUM(J111)</f>
        <v>95</v>
      </c>
    </row>
    <row r="110" spans="1:10" ht="12.75">
      <c r="A110" s="75" t="s">
        <v>143</v>
      </c>
      <c r="B110" s="73" t="s">
        <v>184</v>
      </c>
      <c r="C110" s="73" t="s">
        <v>187</v>
      </c>
      <c r="D110" s="73">
        <v>240</v>
      </c>
      <c r="E110" s="79"/>
      <c r="F110" s="82"/>
      <c r="G110" s="75"/>
      <c r="H110" s="75"/>
      <c r="I110" s="75"/>
      <c r="J110" s="75"/>
    </row>
    <row r="111" spans="1:10" ht="12.75">
      <c r="A111" s="75" t="s">
        <v>294</v>
      </c>
      <c r="B111" s="73" t="s">
        <v>184</v>
      </c>
      <c r="C111" s="81" t="s">
        <v>187</v>
      </c>
      <c r="D111" s="73">
        <v>240</v>
      </c>
      <c r="E111" s="79">
        <v>226</v>
      </c>
      <c r="F111" s="82">
        <f>SUM(G111:J111)</f>
        <v>217</v>
      </c>
      <c r="G111" s="75">
        <f>75-30-30</f>
        <v>15</v>
      </c>
      <c r="H111" s="75">
        <f>75+40+30-100</f>
        <v>45</v>
      </c>
      <c r="I111" s="75">
        <f>75-30+100-83</f>
        <v>62</v>
      </c>
      <c r="J111" s="75">
        <f>175-80</f>
        <v>95</v>
      </c>
    </row>
    <row r="112" spans="1:10" ht="12.75">
      <c r="A112" s="75" t="s">
        <v>188</v>
      </c>
      <c r="B112" s="99" t="s">
        <v>189</v>
      </c>
      <c r="C112" s="73"/>
      <c r="D112" s="73"/>
      <c r="E112" s="79"/>
      <c r="F112" s="82">
        <f>SUM(F113+F166)</f>
        <v>50699.700000000004</v>
      </c>
      <c r="G112" s="82">
        <f>SUM(G113+G166)</f>
        <v>845</v>
      </c>
      <c r="H112" s="82">
        <f>SUM(H113+H166)</f>
        <v>3065.7</v>
      </c>
      <c r="I112" s="82">
        <f>SUM(I113+I166)</f>
        <v>36349.200000000004</v>
      </c>
      <c r="J112" s="75">
        <f>SUM(J113+J166)</f>
        <v>10439.8</v>
      </c>
    </row>
    <row r="113" spans="1:10" ht="12.75">
      <c r="A113" s="75" t="s">
        <v>190</v>
      </c>
      <c r="B113" s="99" t="s">
        <v>191</v>
      </c>
      <c r="C113" s="73"/>
      <c r="D113" s="73"/>
      <c r="E113" s="79"/>
      <c r="F113" s="82">
        <f>SUM(F114)</f>
        <v>46682.9</v>
      </c>
      <c r="G113" s="82">
        <f>SUM(G114)</f>
        <v>0</v>
      </c>
      <c r="H113" s="82">
        <f>SUM(H114)</f>
        <v>1908.7</v>
      </c>
      <c r="I113" s="82">
        <f>SUM(I114)</f>
        <v>35330.700000000004</v>
      </c>
      <c r="J113" s="75">
        <f>SUM(J114)</f>
        <v>9443.5</v>
      </c>
    </row>
    <row r="114" spans="1:10" ht="12.75">
      <c r="A114" s="75" t="s">
        <v>190</v>
      </c>
      <c r="B114" s="73" t="s">
        <v>191</v>
      </c>
      <c r="C114" s="73" t="s">
        <v>193</v>
      </c>
      <c r="D114" s="73"/>
      <c r="E114" s="79"/>
      <c r="F114" s="82">
        <f>SUM(F116+F119+F122+F125+F128+F131+F134+F138+F144+F153+F154+F157+F160+F163)</f>
        <v>46682.9</v>
      </c>
      <c r="G114" s="82">
        <f>SUM(G116+G119+G122+G125+G128+G131+G134+G138+G144+G153+G154+G157+G160+G163)</f>
        <v>0</v>
      </c>
      <c r="H114" s="82">
        <f>SUM(H116+H119+H122+H125+H128+H131+H134+H138+H144+H153+H154+H157+H160+H163)</f>
        <v>1908.7</v>
      </c>
      <c r="I114" s="82">
        <f>SUM(I116+I119+I122+I125+I128+I131+I134+I138+I144+I153+I154+I157+I160+I163)</f>
        <v>35330.700000000004</v>
      </c>
      <c r="J114" s="75">
        <f>SUM(J116+J119+J122+J125+J128+J131+J134+J138+J144+J153+J154+J157+J160+J163)</f>
        <v>9443.5</v>
      </c>
    </row>
    <row r="115" spans="1:10" ht="12.75">
      <c r="A115" s="75" t="s">
        <v>143</v>
      </c>
      <c r="B115" s="73" t="s">
        <v>191</v>
      </c>
      <c r="C115" s="73" t="s">
        <v>193</v>
      </c>
      <c r="D115" s="73">
        <v>240</v>
      </c>
      <c r="E115" s="79"/>
      <c r="F115" s="82"/>
      <c r="G115" s="82"/>
      <c r="H115" s="82"/>
      <c r="I115" s="82"/>
      <c r="J115" s="75"/>
    </row>
    <row r="116" spans="1:10" ht="12.75">
      <c r="A116" s="75" t="s">
        <v>311</v>
      </c>
      <c r="B116" s="73" t="s">
        <v>191</v>
      </c>
      <c r="C116" s="73" t="s">
        <v>195</v>
      </c>
      <c r="D116" s="73"/>
      <c r="E116" s="79"/>
      <c r="F116" s="82">
        <f>SUM(G116:J116)</f>
        <v>1090</v>
      </c>
      <c r="G116" s="75"/>
      <c r="H116" s="75"/>
      <c r="I116" s="75">
        <f>SUM(I118)</f>
        <v>1090</v>
      </c>
      <c r="J116" s="75"/>
    </row>
    <row r="117" spans="1:10" ht="12.75">
      <c r="A117" s="75" t="s">
        <v>143</v>
      </c>
      <c r="B117" s="73" t="s">
        <v>191</v>
      </c>
      <c r="C117" s="73" t="s">
        <v>195</v>
      </c>
      <c r="D117" s="73">
        <v>240</v>
      </c>
      <c r="E117" s="79"/>
      <c r="F117" s="82"/>
      <c r="G117" s="75"/>
      <c r="H117" s="75"/>
      <c r="I117" s="75"/>
      <c r="J117" s="75"/>
    </row>
    <row r="118" spans="1:10" ht="12.75">
      <c r="A118" s="75" t="s">
        <v>294</v>
      </c>
      <c r="B118" s="73" t="s">
        <v>191</v>
      </c>
      <c r="C118" s="73" t="s">
        <v>195</v>
      </c>
      <c r="D118" s="73">
        <v>240</v>
      </c>
      <c r="E118" s="79">
        <v>225</v>
      </c>
      <c r="F118" s="82">
        <f>SUM(G118:J118)</f>
        <v>1090</v>
      </c>
      <c r="G118" s="75"/>
      <c r="H118" s="75"/>
      <c r="I118" s="75">
        <f>1100-10</f>
        <v>1090</v>
      </c>
      <c r="J118" s="75"/>
    </row>
    <row r="119" spans="1:10" ht="12.75">
      <c r="A119" s="75" t="s">
        <v>311</v>
      </c>
      <c r="B119" s="73" t="s">
        <v>191</v>
      </c>
      <c r="C119" s="73" t="s">
        <v>195</v>
      </c>
      <c r="D119" s="73"/>
      <c r="E119" s="79"/>
      <c r="F119" s="82">
        <f>SUM(G119:J119)</f>
        <v>4461</v>
      </c>
      <c r="G119" s="75"/>
      <c r="H119" s="75"/>
      <c r="I119" s="75">
        <f>SUM(I121)</f>
        <v>4361</v>
      </c>
      <c r="J119" s="75">
        <v>100</v>
      </c>
    </row>
    <row r="120" spans="1:10" ht="12.75">
      <c r="A120" s="75" t="s">
        <v>143</v>
      </c>
      <c r="B120" s="73" t="s">
        <v>191</v>
      </c>
      <c r="C120" s="73" t="s">
        <v>195</v>
      </c>
      <c r="D120" s="73">
        <v>240</v>
      </c>
      <c r="E120" s="79"/>
      <c r="F120" s="82"/>
      <c r="G120" s="75"/>
      <c r="H120" s="75"/>
      <c r="I120" s="75"/>
      <c r="J120" s="75"/>
    </row>
    <row r="121" spans="1:10" ht="12.75">
      <c r="A121" s="75" t="s">
        <v>312</v>
      </c>
      <c r="B121" s="73" t="s">
        <v>191</v>
      </c>
      <c r="C121" s="73" t="s">
        <v>195</v>
      </c>
      <c r="D121" s="73">
        <v>240</v>
      </c>
      <c r="E121" s="79">
        <v>226</v>
      </c>
      <c r="F121" s="82">
        <f>SUM(G121:J121)</f>
        <v>4461</v>
      </c>
      <c r="G121" s="75"/>
      <c r="H121" s="75"/>
      <c r="I121" s="75">
        <v>4361</v>
      </c>
      <c r="J121" s="75">
        <v>100</v>
      </c>
    </row>
    <row r="122" spans="1:10" ht="12.75">
      <c r="A122" s="75" t="s">
        <v>196</v>
      </c>
      <c r="B122" s="73" t="s">
        <v>191</v>
      </c>
      <c r="C122" s="73" t="s">
        <v>197</v>
      </c>
      <c r="D122" s="73"/>
      <c r="E122" s="79"/>
      <c r="F122" s="82">
        <f>SUM(F124)</f>
        <v>1127.4</v>
      </c>
      <c r="G122" s="75"/>
      <c r="H122" s="75">
        <f>SUM(H125)</f>
        <v>0</v>
      </c>
      <c r="I122" s="75">
        <f>SUM(F122)</f>
        <v>1127.4</v>
      </c>
      <c r="J122" s="75"/>
    </row>
    <row r="123" spans="1:10" ht="12.75">
      <c r="A123" s="75" t="s">
        <v>143</v>
      </c>
      <c r="B123" s="73" t="s">
        <v>191</v>
      </c>
      <c r="C123" s="73" t="s">
        <v>197</v>
      </c>
      <c r="D123" s="73">
        <v>240</v>
      </c>
      <c r="E123" s="79"/>
      <c r="F123" s="82"/>
      <c r="G123" s="75"/>
      <c r="H123" s="75"/>
      <c r="I123" s="75"/>
      <c r="J123" s="75"/>
    </row>
    <row r="124" spans="1:10" ht="12.75">
      <c r="A124" s="75" t="s">
        <v>294</v>
      </c>
      <c r="B124" s="73" t="s">
        <v>191</v>
      </c>
      <c r="C124" s="73" t="s">
        <v>197</v>
      </c>
      <c r="D124" s="73">
        <v>240</v>
      </c>
      <c r="E124" s="79">
        <v>226</v>
      </c>
      <c r="F124" s="82">
        <f>SUM(G124:J124)</f>
        <v>1127.4</v>
      </c>
      <c r="G124" s="75"/>
      <c r="H124" s="75">
        <f>1000-1000</f>
        <v>0</v>
      </c>
      <c r="I124" s="75">
        <f>1342.4-215</f>
        <v>1127.4</v>
      </c>
      <c r="J124" s="75"/>
    </row>
    <row r="125" spans="1:10" ht="12.75">
      <c r="A125" s="75" t="s">
        <v>313</v>
      </c>
      <c r="B125" s="73" t="s">
        <v>191</v>
      </c>
      <c r="C125" s="73" t="s">
        <v>199</v>
      </c>
      <c r="D125" s="73"/>
      <c r="E125" s="79"/>
      <c r="F125" s="82">
        <f>SUM(F127)</f>
        <v>421</v>
      </c>
      <c r="G125" s="75"/>
      <c r="H125" s="75"/>
      <c r="I125" s="75">
        <f>SUM(I127)</f>
        <v>421</v>
      </c>
      <c r="J125" s="75"/>
    </row>
    <row r="126" spans="1:10" ht="12.75">
      <c r="A126" s="75" t="s">
        <v>143</v>
      </c>
      <c r="B126" s="73" t="s">
        <v>191</v>
      </c>
      <c r="C126" s="73" t="s">
        <v>199</v>
      </c>
      <c r="D126" s="73">
        <v>240</v>
      </c>
      <c r="E126" s="79"/>
      <c r="F126" s="82"/>
      <c r="G126" s="75"/>
      <c r="H126" s="75"/>
      <c r="I126" s="75"/>
      <c r="J126" s="75"/>
    </row>
    <row r="127" spans="1:10" ht="12.75">
      <c r="A127" s="75" t="s">
        <v>312</v>
      </c>
      <c r="B127" s="73" t="s">
        <v>191</v>
      </c>
      <c r="C127" s="73" t="s">
        <v>199</v>
      </c>
      <c r="D127" s="73">
        <v>240</v>
      </c>
      <c r="E127" s="79">
        <v>225</v>
      </c>
      <c r="F127" s="82">
        <f>SUM(G127:J127)</f>
        <v>421</v>
      </c>
      <c r="G127" s="75"/>
      <c r="H127" s="75"/>
      <c r="I127" s="75">
        <f>1000-579</f>
        <v>421</v>
      </c>
      <c r="J127" s="75"/>
    </row>
    <row r="128" spans="1:10" ht="12.75">
      <c r="A128" s="75" t="s">
        <v>313</v>
      </c>
      <c r="B128" s="73" t="s">
        <v>191</v>
      </c>
      <c r="C128" s="73" t="s">
        <v>199</v>
      </c>
      <c r="D128" s="73"/>
      <c r="E128" s="79"/>
      <c r="F128" s="82">
        <f>SUM(F130)</f>
        <v>9981.5</v>
      </c>
      <c r="G128" s="75"/>
      <c r="H128" s="75"/>
      <c r="I128" s="75">
        <f>SUM(I130)</f>
        <v>9981.5</v>
      </c>
      <c r="J128" s="75"/>
    </row>
    <row r="129" spans="1:10" ht="12.75">
      <c r="A129" s="75" t="s">
        <v>143</v>
      </c>
      <c r="B129" s="73" t="s">
        <v>191</v>
      </c>
      <c r="C129" s="73" t="s">
        <v>199</v>
      </c>
      <c r="D129" s="73">
        <v>240</v>
      </c>
      <c r="E129" s="79"/>
      <c r="F129" s="82"/>
      <c r="G129" s="75"/>
      <c r="H129" s="75"/>
      <c r="I129" s="75"/>
      <c r="J129" s="75"/>
    </row>
    <row r="130" spans="1:10" ht="12.75">
      <c r="A130" s="75" t="s">
        <v>297</v>
      </c>
      <c r="B130" s="73" t="s">
        <v>191</v>
      </c>
      <c r="C130" s="73" t="s">
        <v>199</v>
      </c>
      <c r="D130" s="73">
        <v>240</v>
      </c>
      <c r="E130" s="79">
        <v>310</v>
      </c>
      <c r="F130" s="82">
        <f>SUM(G130:J130)</f>
        <v>9981.5</v>
      </c>
      <c r="G130" s="75"/>
      <c r="H130" s="75"/>
      <c r="I130" s="75">
        <f>6000+3981.5</f>
        <v>9981.5</v>
      </c>
      <c r="J130" s="75"/>
    </row>
    <row r="131" spans="1:10" ht="12.75">
      <c r="A131" s="75" t="s">
        <v>314</v>
      </c>
      <c r="B131" s="73" t="s">
        <v>191</v>
      </c>
      <c r="C131" s="73" t="s">
        <v>201</v>
      </c>
      <c r="D131" s="73"/>
      <c r="E131" s="79"/>
      <c r="F131" s="82">
        <f>SUM(F133)</f>
        <v>11</v>
      </c>
      <c r="G131" s="75"/>
      <c r="H131" s="75">
        <f>SUM(H133)</f>
        <v>0</v>
      </c>
      <c r="I131" s="75">
        <f>SUM(I133)</f>
        <v>11</v>
      </c>
      <c r="J131" s="75"/>
    </row>
    <row r="132" spans="1:10" ht="12.75">
      <c r="A132" s="75" t="s">
        <v>143</v>
      </c>
      <c r="B132" s="73" t="s">
        <v>191</v>
      </c>
      <c r="C132" s="73" t="s">
        <v>201</v>
      </c>
      <c r="D132" s="73">
        <v>240</v>
      </c>
      <c r="E132" s="79"/>
      <c r="F132" s="82"/>
      <c r="G132" s="75"/>
      <c r="H132" s="75"/>
      <c r="I132" s="75"/>
      <c r="J132" s="75"/>
    </row>
    <row r="133" spans="1:10" ht="12.75">
      <c r="A133" s="75" t="s">
        <v>312</v>
      </c>
      <c r="B133" s="73" t="s">
        <v>191</v>
      </c>
      <c r="C133" s="73" t="s">
        <v>201</v>
      </c>
      <c r="D133" s="73">
        <v>240</v>
      </c>
      <c r="E133" s="79">
        <v>225</v>
      </c>
      <c r="F133" s="82">
        <f>SUM(G133:J133)</f>
        <v>11</v>
      </c>
      <c r="G133" s="75"/>
      <c r="H133" s="75">
        <f>500-500</f>
        <v>0</v>
      </c>
      <c r="I133" s="75">
        <v>11</v>
      </c>
      <c r="J133" s="75"/>
    </row>
    <row r="134" spans="1:10" ht="12.75">
      <c r="A134" s="75" t="s">
        <v>314</v>
      </c>
      <c r="B134" s="73" t="s">
        <v>191</v>
      </c>
      <c r="C134" s="73" t="s">
        <v>201</v>
      </c>
      <c r="D134" s="73"/>
      <c r="E134" s="79"/>
      <c r="F134" s="82">
        <f>SUM(F136)</f>
        <v>1269.3</v>
      </c>
      <c r="G134" s="75"/>
      <c r="H134" s="75">
        <f>SUM(H136)</f>
        <v>0</v>
      </c>
      <c r="I134" s="75">
        <f>SUM(I136)</f>
        <v>1269.3</v>
      </c>
      <c r="J134" s="75"/>
    </row>
    <row r="135" spans="1:10" ht="12.75">
      <c r="A135" s="75" t="s">
        <v>143</v>
      </c>
      <c r="B135" s="73" t="s">
        <v>191</v>
      </c>
      <c r="C135" s="73" t="s">
        <v>201</v>
      </c>
      <c r="D135" s="73">
        <v>240</v>
      </c>
      <c r="E135" s="79"/>
      <c r="F135" s="82"/>
      <c r="G135" s="75"/>
      <c r="H135" s="75"/>
      <c r="I135" s="75"/>
      <c r="J135" s="75"/>
    </row>
    <row r="136" spans="1:10" ht="12.75">
      <c r="A136" s="75" t="s">
        <v>297</v>
      </c>
      <c r="B136" s="73" t="s">
        <v>191</v>
      </c>
      <c r="C136" s="73" t="s">
        <v>201</v>
      </c>
      <c r="D136" s="73">
        <v>240</v>
      </c>
      <c r="E136" s="79">
        <v>310</v>
      </c>
      <c r="F136" s="82">
        <f>SUM(G136:J136)</f>
        <v>1269.3</v>
      </c>
      <c r="G136" s="75"/>
      <c r="H136" s="75">
        <f>300-300</f>
        <v>0</v>
      </c>
      <c r="I136" s="75">
        <v>1269.3</v>
      </c>
      <c r="J136" s="75"/>
    </row>
    <row r="137" spans="1:10" ht="12.75">
      <c r="A137" s="75" t="s">
        <v>315</v>
      </c>
      <c r="B137" s="73" t="s">
        <v>191</v>
      </c>
      <c r="C137" s="73" t="s">
        <v>316</v>
      </c>
      <c r="D137" s="81"/>
      <c r="E137" s="100"/>
      <c r="F137" s="101"/>
      <c r="G137" s="75"/>
      <c r="H137" s="75"/>
      <c r="I137" s="75"/>
      <c r="J137" s="75"/>
    </row>
    <row r="138" spans="1:10" ht="12.75">
      <c r="A138" s="77" t="s">
        <v>202</v>
      </c>
      <c r="B138" s="73" t="s">
        <v>191</v>
      </c>
      <c r="C138" s="73" t="s">
        <v>203</v>
      </c>
      <c r="D138" s="73"/>
      <c r="E138" s="79"/>
      <c r="F138" s="82">
        <f>SUM(F140)</f>
        <v>400</v>
      </c>
      <c r="G138" s="82">
        <f>SUM(G140)</f>
        <v>0</v>
      </c>
      <c r="H138" s="82">
        <f>SUM(H140)</f>
        <v>0</v>
      </c>
      <c r="I138" s="82">
        <f>SUM(I140)</f>
        <v>100</v>
      </c>
      <c r="J138" s="75">
        <f>SUM(J140)</f>
        <v>300</v>
      </c>
    </row>
    <row r="139" spans="1:10" ht="12.75">
      <c r="A139" s="75" t="s">
        <v>143</v>
      </c>
      <c r="B139" s="73" t="s">
        <v>191</v>
      </c>
      <c r="C139" s="73" t="s">
        <v>203</v>
      </c>
      <c r="D139" s="73">
        <v>240</v>
      </c>
      <c r="E139" s="79"/>
      <c r="F139" s="82"/>
      <c r="G139" s="75"/>
      <c r="H139" s="75"/>
      <c r="I139" s="75"/>
      <c r="J139" s="75"/>
    </row>
    <row r="140" spans="1:10" ht="12.75">
      <c r="A140" s="75" t="s">
        <v>294</v>
      </c>
      <c r="B140" s="73" t="s">
        <v>191</v>
      </c>
      <c r="C140" s="73" t="s">
        <v>203</v>
      </c>
      <c r="D140" s="73">
        <v>240</v>
      </c>
      <c r="E140" s="79">
        <v>226</v>
      </c>
      <c r="F140" s="82">
        <f>SUM(G140:J140)</f>
        <v>400</v>
      </c>
      <c r="G140" s="75">
        <f>250-250</f>
        <v>0</v>
      </c>
      <c r="H140" s="75">
        <f>250-250</f>
        <v>0</v>
      </c>
      <c r="I140" s="75">
        <f>250+250-400</f>
        <v>100</v>
      </c>
      <c r="J140" s="75">
        <f>250+250-200</f>
        <v>300</v>
      </c>
    </row>
    <row r="141" spans="1:10" ht="12.75">
      <c r="A141" s="75" t="s">
        <v>204</v>
      </c>
      <c r="B141" s="73" t="s">
        <v>191</v>
      </c>
      <c r="C141" s="81" t="s">
        <v>317</v>
      </c>
      <c r="D141" s="73"/>
      <c r="E141" s="79"/>
      <c r="F141" s="82"/>
      <c r="G141" s="75"/>
      <c r="H141" s="75"/>
      <c r="I141" s="75"/>
      <c r="J141" s="75"/>
    </row>
    <row r="142" spans="1:10" ht="12.75">
      <c r="A142" s="75" t="s">
        <v>143</v>
      </c>
      <c r="B142" s="73" t="s">
        <v>191</v>
      </c>
      <c r="C142" s="81" t="s">
        <v>317</v>
      </c>
      <c r="D142" s="73">
        <v>240</v>
      </c>
      <c r="E142" s="79"/>
      <c r="F142" s="82"/>
      <c r="G142" s="75"/>
      <c r="H142" s="75"/>
      <c r="I142" s="75"/>
      <c r="J142" s="75"/>
    </row>
    <row r="143" spans="1:10" ht="12.75">
      <c r="A143" s="75" t="s">
        <v>300</v>
      </c>
      <c r="B143" s="73" t="s">
        <v>191</v>
      </c>
      <c r="C143" s="81" t="s">
        <v>317</v>
      </c>
      <c r="D143" s="73">
        <v>240</v>
      </c>
      <c r="E143" s="79">
        <v>222</v>
      </c>
      <c r="F143" s="82"/>
      <c r="G143" s="75"/>
      <c r="H143" s="75"/>
      <c r="I143" s="75"/>
      <c r="J143" s="75"/>
    </row>
    <row r="144" spans="1:10" ht="12.75">
      <c r="A144" s="75" t="s">
        <v>204</v>
      </c>
      <c r="B144" s="73" t="s">
        <v>191</v>
      </c>
      <c r="C144" s="73" t="s">
        <v>317</v>
      </c>
      <c r="D144" s="73"/>
      <c r="E144" s="79"/>
      <c r="F144" s="82">
        <f>SUM(F146+F149)</f>
        <v>7439.9</v>
      </c>
      <c r="G144" s="82">
        <f>SUM(G146+G149)</f>
        <v>0</v>
      </c>
      <c r="H144" s="82">
        <f>SUM(H146+H149)</f>
        <v>1152.2</v>
      </c>
      <c r="I144" s="82">
        <f>SUM(I146+I149)</f>
        <v>994</v>
      </c>
      <c r="J144" s="75">
        <f>SUM(J146+J149)</f>
        <v>5293.7</v>
      </c>
    </row>
    <row r="145" spans="1:10" ht="12.75">
      <c r="A145" s="75" t="s">
        <v>143</v>
      </c>
      <c r="B145" s="73" t="s">
        <v>191</v>
      </c>
      <c r="C145" s="73" t="s">
        <v>317</v>
      </c>
      <c r="D145" s="73">
        <v>240</v>
      </c>
      <c r="E145" s="79"/>
      <c r="F145" s="82"/>
      <c r="G145" s="82"/>
      <c r="H145" s="82"/>
      <c r="I145" s="82"/>
      <c r="J145" s="75"/>
    </row>
    <row r="146" spans="1:10" ht="12.75">
      <c r="A146" s="75" t="s">
        <v>294</v>
      </c>
      <c r="B146" s="73" t="s">
        <v>191</v>
      </c>
      <c r="C146" s="73" t="s">
        <v>317</v>
      </c>
      <c r="D146" s="73">
        <v>240</v>
      </c>
      <c r="E146" s="79">
        <v>226</v>
      </c>
      <c r="F146" s="82">
        <f>SUM(G146:J146)</f>
        <v>4208.9</v>
      </c>
      <c r="G146" s="75"/>
      <c r="H146" s="75">
        <f>3000-3000</f>
        <v>0</v>
      </c>
      <c r="I146" s="75">
        <v>870</v>
      </c>
      <c r="J146" s="75">
        <v>3338.9</v>
      </c>
    </row>
    <row r="147" spans="1:10" ht="12.75">
      <c r="A147" s="75" t="s">
        <v>318</v>
      </c>
      <c r="B147" s="73" t="s">
        <v>191</v>
      </c>
      <c r="C147" s="73" t="s">
        <v>317</v>
      </c>
      <c r="D147" s="73"/>
      <c r="E147" s="73"/>
      <c r="F147" s="82"/>
      <c r="G147" s="82"/>
      <c r="H147" s="82"/>
      <c r="I147" s="82"/>
      <c r="J147" s="75"/>
    </row>
    <row r="148" spans="1:10" ht="12.75">
      <c r="A148" s="75" t="s">
        <v>143</v>
      </c>
      <c r="B148" s="73" t="s">
        <v>191</v>
      </c>
      <c r="C148" s="73" t="s">
        <v>317</v>
      </c>
      <c r="D148" s="73">
        <v>240</v>
      </c>
      <c r="E148" s="73"/>
      <c r="F148" s="82"/>
      <c r="G148" s="82"/>
      <c r="H148" s="82"/>
      <c r="I148" s="82"/>
      <c r="J148" s="75"/>
    </row>
    <row r="149" spans="1:10" ht="12.75">
      <c r="A149" s="75" t="s">
        <v>298</v>
      </c>
      <c r="B149" s="73" t="s">
        <v>191</v>
      </c>
      <c r="C149" s="73" t="s">
        <v>317</v>
      </c>
      <c r="D149" s="73">
        <v>240</v>
      </c>
      <c r="E149" s="73">
        <v>340</v>
      </c>
      <c r="F149" s="82">
        <f>SUM(G149:J149)</f>
        <v>3231</v>
      </c>
      <c r="G149" s="82">
        <f>4000-4000</f>
        <v>0</v>
      </c>
      <c r="H149" s="82">
        <v>1152.2</v>
      </c>
      <c r="I149" s="82">
        <v>124</v>
      </c>
      <c r="J149" s="75">
        <v>1954.8</v>
      </c>
    </row>
    <row r="150" spans="1:10" ht="12.75">
      <c r="A150" s="98" t="s">
        <v>319</v>
      </c>
      <c r="B150" s="102"/>
      <c r="C150" s="73"/>
      <c r="D150" s="73"/>
      <c r="E150" s="79"/>
      <c r="F150" s="82"/>
      <c r="G150" s="75"/>
      <c r="H150" s="75"/>
      <c r="I150" s="75"/>
      <c r="J150" s="75"/>
    </row>
    <row r="151" spans="1:10" ht="12.75">
      <c r="A151" s="77" t="s">
        <v>320</v>
      </c>
      <c r="B151" s="73" t="s">
        <v>191</v>
      </c>
      <c r="C151" s="73" t="s">
        <v>321</v>
      </c>
      <c r="D151" s="73"/>
      <c r="E151" s="73"/>
      <c r="F151" s="82"/>
      <c r="G151" s="82"/>
      <c r="H151" s="82"/>
      <c r="I151" s="82"/>
      <c r="J151" s="75"/>
    </row>
    <row r="152" spans="1:10" ht="12.75">
      <c r="A152" s="85" t="s">
        <v>143</v>
      </c>
      <c r="B152" s="81" t="s">
        <v>191</v>
      </c>
      <c r="C152" s="81" t="s">
        <v>321</v>
      </c>
      <c r="D152" s="81">
        <v>240</v>
      </c>
      <c r="E152" s="81"/>
      <c r="F152" s="101"/>
      <c r="G152" s="101"/>
      <c r="H152" s="101"/>
      <c r="I152" s="101"/>
      <c r="J152" s="85"/>
    </row>
    <row r="153" spans="1:10" ht="12.75">
      <c r="A153" s="85" t="s">
        <v>294</v>
      </c>
      <c r="B153" s="81" t="s">
        <v>191</v>
      </c>
      <c r="C153" s="81" t="s">
        <v>321</v>
      </c>
      <c r="D153" s="81">
        <v>240</v>
      </c>
      <c r="E153" s="100">
        <v>226</v>
      </c>
      <c r="F153" s="101">
        <f>SUM(G153:J153)</f>
        <v>4866.3</v>
      </c>
      <c r="G153" s="85">
        <f>2000-2000</f>
        <v>0</v>
      </c>
      <c r="H153" s="85">
        <v>616.5</v>
      </c>
      <c r="I153" s="85">
        <f>6600-5900</f>
        <v>700</v>
      </c>
      <c r="J153" s="85">
        <v>3549.8</v>
      </c>
    </row>
    <row r="154" spans="1:10" ht="12.75">
      <c r="A154" s="85" t="s">
        <v>322</v>
      </c>
      <c r="B154" s="81" t="s">
        <v>191</v>
      </c>
      <c r="C154" s="81" t="s">
        <v>323</v>
      </c>
      <c r="D154" s="81"/>
      <c r="E154" s="100"/>
      <c r="F154" s="101">
        <f>SUM(F156)</f>
        <v>241.4</v>
      </c>
      <c r="G154" s="101">
        <f>SUM(G156)</f>
        <v>0</v>
      </c>
      <c r="H154" s="101">
        <f>SUM(H156)</f>
        <v>40</v>
      </c>
      <c r="I154" s="101">
        <f>SUM(I156)</f>
        <v>201.4</v>
      </c>
      <c r="J154" s="85">
        <f>SUM(J156)</f>
        <v>0</v>
      </c>
    </row>
    <row r="155" spans="1:10" ht="12.75">
      <c r="A155" s="85" t="s">
        <v>143</v>
      </c>
      <c r="B155" s="81" t="s">
        <v>191</v>
      </c>
      <c r="C155" s="81" t="s">
        <v>323</v>
      </c>
      <c r="D155" s="81">
        <v>240</v>
      </c>
      <c r="E155" s="100"/>
      <c r="F155" s="101"/>
      <c r="G155" s="101"/>
      <c r="H155" s="101"/>
      <c r="I155" s="101"/>
      <c r="J155" s="85"/>
    </row>
    <row r="156" spans="1:10" ht="12.75">
      <c r="A156" s="85" t="s">
        <v>312</v>
      </c>
      <c r="B156" s="81" t="s">
        <v>191</v>
      </c>
      <c r="C156" s="81" t="s">
        <v>323</v>
      </c>
      <c r="D156" s="81">
        <v>240</v>
      </c>
      <c r="E156" s="100">
        <v>225</v>
      </c>
      <c r="F156" s="101">
        <f>SUM(G156:J156)</f>
        <v>241.4</v>
      </c>
      <c r="G156" s="85"/>
      <c r="H156" s="85">
        <f>1900-1860</f>
        <v>40</v>
      </c>
      <c r="I156" s="85">
        <v>201.4</v>
      </c>
      <c r="J156" s="85"/>
    </row>
    <row r="157" spans="1:10" ht="12.75">
      <c r="A157" s="85" t="s">
        <v>322</v>
      </c>
      <c r="B157" s="81" t="s">
        <v>191</v>
      </c>
      <c r="C157" s="81" t="s">
        <v>323</v>
      </c>
      <c r="D157" s="81"/>
      <c r="E157" s="100"/>
      <c r="F157" s="101">
        <f>SUM(F159)</f>
        <v>8679.8</v>
      </c>
      <c r="G157" s="101">
        <f>SUM(G159)</f>
        <v>0</v>
      </c>
      <c r="H157" s="101">
        <f>SUM(H159)</f>
        <v>0</v>
      </c>
      <c r="I157" s="101">
        <f>SUM(I159)</f>
        <v>8479.8</v>
      </c>
      <c r="J157" s="85">
        <f>SUM(J159)</f>
        <v>200</v>
      </c>
    </row>
    <row r="158" spans="1:10" ht="12.75">
      <c r="A158" s="85" t="s">
        <v>143</v>
      </c>
      <c r="B158" s="81" t="s">
        <v>191</v>
      </c>
      <c r="C158" s="81" t="s">
        <v>323</v>
      </c>
      <c r="D158" s="81">
        <v>240</v>
      </c>
      <c r="E158" s="100"/>
      <c r="F158" s="101"/>
      <c r="G158" s="101"/>
      <c r="H158" s="101"/>
      <c r="I158" s="101"/>
      <c r="J158" s="85"/>
    </row>
    <row r="159" spans="1:10" ht="12.75">
      <c r="A159" s="85" t="s">
        <v>294</v>
      </c>
      <c r="B159" s="81" t="s">
        <v>191</v>
      </c>
      <c r="C159" s="81" t="s">
        <v>323</v>
      </c>
      <c r="D159" s="81">
        <v>240</v>
      </c>
      <c r="E159" s="100">
        <v>226</v>
      </c>
      <c r="F159" s="101">
        <f>SUM(G159:J159)</f>
        <v>8679.8</v>
      </c>
      <c r="G159" s="85"/>
      <c r="H159" s="85">
        <f>1000-1000</f>
        <v>0</v>
      </c>
      <c r="I159" s="85">
        <f>935.9+0.4+7543.5</f>
        <v>8479.8</v>
      </c>
      <c r="J159" s="85">
        <v>200</v>
      </c>
    </row>
    <row r="160" spans="1:10" ht="12.75">
      <c r="A160" s="85" t="s">
        <v>322</v>
      </c>
      <c r="B160" s="81" t="s">
        <v>191</v>
      </c>
      <c r="C160" s="81" t="s">
        <v>323</v>
      </c>
      <c r="D160" s="81"/>
      <c r="E160" s="100"/>
      <c r="F160" s="101">
        <f>SUM(F162)</f>
        <v>200</v>
      </c>
      <c r="G160" s="101">
        <f>SUM(G162)</f>
        <v>0</v>
      </c>
      <c r="H160" s="101">
        <f>SUM(H162)</f>
        <v>100</v>
      </c>
      <c r="I160" s="101">
        <f>SUM(I162)</f>
        <v>100</v>
      </c>
      <c r="J160" s="85">
        <f>SUM(J162)</f>
        <v>0</v>
      </c>
    </row>
    <row r="161" spans="1:10" ht="12.75">
      <c r="A161" s="85" t="s">
        <v>143</v>
      </c>
      <c r="B161" s="81" t="s">
        <v>191</v>
      </c>
      <c r="C161" s="81" t="s">
        <v>323</v>
      </c>
      <c r="D161" s="81">
        <v>240</v>
      </c>
      <c r="E161" s="100"/>
      <c r="F161" s="101"/>
      <c r="G161" s="85"/>
      <c r="H161" s="85"/>
      <c r="I161" s="85"/>
      <c r="J161" s="85"/>
    </row>
    <row r="162" spans="1:10" ht="12.75">
      <c r="A162" s="85" t="s">
        <v>324</v>
      </c>
      <c r="B162" s="81" t="s">
        <v>191</v>
      </c>
      <c r="C162" s="81" t="s">
        <v>323</v>
      </c>
      <c r="D162" s="81">
        <v>240</v>
      </c>
      <c r="E162" s="100">
        <v>340</v>
      </c>
      <c r="F162" s="101">
        <f>SUM(G162:J162)</f>
        <v>200</v>
      </c>
      <c r="G162" s="85">
        <f>300-300</f>
        <v>0</v>
      </c>
      <c r="H162" s="85">
        <v>100</v>
      </c>
      <c r="I162" s="85">
        <v>100</v>
      </c>
      <c r="J162" s="85"/>
    </row>
    <row r="163" spans="1:10" ht="12.75">
      <c r="A163" s="85" t="s">
        <v>322</v>
      </c>
      <c r="B163" s="81" t="s">
        <v>191</v>
      </c>
      <c r="C163" s="81" t="s">
        <v>323</v>
      </c>
      <c r="D163" s="81"/>
      <c r="E163" s="100"/>
      <c r="F163" s="101">
        <f>SUM(F165)</f>
        <v>6494.3</v>
      </c>
      <c r="G163" s="85"/>
      <c r="H163" s="85"/>
      <c r="I163" s="85">
        <f>SUM(I165)</f>
        <v>6494.3</v>
      </c>
      <c r="J163" s="85"/>
    </row>
    <row r="164" spans="1:10" ht="12.75">
      <c r="A164" s="85" t="s">
        <v>143</v>
      </c>
      <c r="B164" s="81" t="s">
        <v>191</v>
      </c>
      <c r="C164" s="81" t="s">
        <v>323</v>
      </c>
      <c r="D164" s="81">
        <v>240</v>
      </c>
      <c r="E164" s="100"/>
      <c r="F164" s="101"/>
      <c r="G164" s="85"/>
      <c r="H164" s="85"/>
      <c r="I164" s="85"/>
      <c r="J164" s="85"/>
    </row>
    <row r="165" spans="1:10" ht="12.75">
      <c r="A165" s="85" t="s">
        <v>297</v>
      </c>
      <c r="B165" s="81" t="s">
        <v>191</v>
      </c>
      <c r="C165" s="81" t="s">
        <v>323</v>
      </c>
      <c r="D165" s="81">
        <v>240</v>
      </c>
      <c r="E165" s="100">
        <v>310</v>
      </c>
      <c r="F165" s="101">
        <f>SUM(G165:J165)</f>
        <v>6494.3</v>
      </c>
      <c r="G165" s="85"/>
      <c r="H165" s="85"/>
      <c r="I165" s="85">
        <f>5000+1494.3</f>
        <v>6494.3</v>
      </c>
      <c r="J165" s="85"/>
    </row>
    <row r="166" spans="1:10" ht="12.75">
      <c r="A166" s="85" t="s">
        <v>211</v>
      </c>
      <c r="B166" s="103" t="s">
        <v>212</v>
      </c>
      <c r="C166" s="81"/>
      <c r="D166" s="81"/>
      <c r="E166" s="100"/>
      <c r="F166" s="101">
        <f>SUM(F169)</f>
        <v>4016.8</v>
      </c>
      <c r="G166" s="101">
        <f>SUM(G169)</f>
        <v>845</v>
      </c>
      <c r="H166" s="101">
        <f>SUM(H169)</f>
        <v>1157</v>
      </c>
      <c r="I166" s="101">
        <f>SUM(I169)</f>
        <v>1018.5</v>
      </c>
      <c r="J166" s="85">
        <f>SUM(J169)</f>
        <v>996.3</v>
      </c>
    </row>
    <row r="167" spans="1:10" ht="12.75">
      <c r="A167" s="86" t="s">
        <v>192</v>
      </c>
      <c r="B167" s="104"/>
      <c r="C167" s="81"/>
      <c r="D167" s="81"/>
      <c r="E167" s="81"/>
      <c r="F167" s="101"/>
      <c r="G167" s="101"/>
      <c r="H167" s="101"/>
      <c r="I167" s="101"/>
      <c r="J167" s="85"/>
    </row>
    <row r="168" spans="1:10" ht="12.75">
      <c r="A168" s="95" t="s">
        <v>325</v>
      </c>
      <c r="B168" s="81"/>
      <c r="C168" s="81"/>
      <c r="D168" s="81"/>
      <c r="E168" s="81"/>
      <c r="F168" s="101"/>
      <c r="G168" s="101"/>
      <c r="H168" s="101"/>
      <c r="I168" s="101"/>
      <c r="J168" s="85"/>
    </row>
    <row r="169" spans="1:10" ht="12.75">
      <c r="A169" s="80" t="s">
        <v>326</v>
      </c>
      <c r="B169" s="81" t="s">
        <v>212</v>
      </c>
      <c r="C169" s="81" t="s">
        <v>215</v>
      </c>
      <c r="D169" s="81"/>
      <c r="E169" s="81"/>
      <c r="F169" s="101">
        <f>SUM(F171+F175+F176+F178+F181+F180)</f>
        <v>4016.8</v>
      </c>
      <c r="G169" s="101">
        <f>SUM(G171+G175+G176+G178+G181+G180)</f>
        <v>845</v>
      </c>
      <c r="H169" s="101">
        <f>SUM(H171+H175+H176+H178+H181+H180)</f>
        <v>1157</v>
      </c>
      <c r="I169" s="101">
        <f>SUM(I171+I175+I176+I178+I181+I180)</f>
        <v>1018.5</v>
      </c>
      <c r="J169" s="85">
        <f>SUM(J171+J175+J176+J178+J181+J180)</f>
        <v>996.3</v>
      </c>
    </row>
    <row r="170" spans="1:10" ht="12.75">
      <c r="A170" s="86" t="s">
        <v>216</v>
      </c>
      <c r="B170" s="81" t="s">
        <v>212</v>
      </c>
      <c r="C170" s="81" t="s">
        <v>215</v>
      </c>
      <c r="D170" s="81">
        <v>110</v>
      </c>
      <c r="E170" s="100"/>
      <c r="F170" s="105"/>
      <c r="G170" s="105"/>
      <c r="H170" s="105"/>
      <c r="I170" s="105"/>
      <c r="J170" s="95"/>
    </row>
    <row r="171" spans="1:10" ht="12.75">
      <c r="A171" s="85" t="s">
        <v>285</v>
      </c>
      <c r="B171" s="81" t="s">
        <v>212</v>
      </c>
      <c r="C171" s="81" t="s">
        <v>215</v>
      </c>
      <c r="D171" s="81">
        <v>110</v>
      </c>
      <c r="E171" s="100">
        <v>210</v>
      </c>
      <c r="F171" s="85">
        <f>SUM(F172:F173)</f>
        <v>2599.8</v>
      </c>
      <c r="G171" s="85">
        <f>SUM(G172:G173)</f>
        <v>541</v>
      </c>
      <c r="H171" s="85">
        <f>SUM(H172:H173)</f>
        <v>649</v>
      </c>
      <c r="I171" s="85">
        <f>SUM(I172:I173)</f>
        <v>649</v>
      </c>
      <c r="J171" s="85">
        <f>SUM(J172:J173)</f>
        <v>760.8</v>
      </c>
    </row>
    <row r="172" spans="1:10" ht="12.75">
      <c r="A172" s="85" t="s">
        <v>286</v>
      </c>
      <c r="B172" s="81" t="s">
        <v>212</v>
      </c>
      <c r="C172" s="81" t="s">
        <v>215</v>
      </c>
      <c r="D172" s="81">
        <v>110</v>
      </c>
      <c r="E172" s="100">
        <v>211</v>
      </c>
      <c r="F172" s="85">
        <f>SUM(G172:J172)</f>
        <v>1997.9</v>
      </c>
      <c r="G172" s="85">
        <v>415</v>
      </c>
      <c r="H172" s="85">
        <v>498</v>
      </c>
      <c r="I172" s="85">
        <v>498</v>
      </c>
      <c r="J172" s="85">
        <f>465.5+39.5+81.9</f>
        <v>586.9</v>
      </c>
    </row>
    <row r="173" spans="1:10" ht="12.75">
      <c r="A173" s="85" t="s">
        <v>287</v>
      </c>
      <c r="B173" s="81" t="s">
        <v>212</v>
      </c>
      <c r="C173" s="81" t="s">
        <v>215</v>
      </c>
      <c r="D173" s="81">
        <v>110</v>
      </c>
      <c r="E173" s="100">
        <v>213</v>
      </c>
      <c r="F173" s="101">
        <f>SUM(G173:J173)</f>
        <v>601.9</v>
      </c>
      <c r="G173" s="85">
        <v>126</v>
      </c>
      <c r="H173" s="85">
        <v>151</v>
      </c>
      <c r="I173" s="85">
        <v>151</v>
      </c>
      <c r="J173" s="85">
        <f>135.8+38.1</f>
        <v>173.9</v>
      </c>
    </row>
    <row r="174" spans="1:10" ht="12.75">
      <c r="A174" s="85" t="s">
        <v>143</v>
      </c>
      <c r="B174" s="81" t="s">
        <v>212</v>
      </c>
      <c r="C174" s="81" t="s">
        <v>215</v>
      </c>
      <c r="D174" s="81">
        <v>240</v>
      </c>
      <c r="E174" s="100"/>
      <c r="F174" s="101"/>
      <c r="G174" s="85"/>
      <c r="H174" s="85"/>
      <c r="I174" s="85"/>
      <c r="J174" s="85"/>
    </row>
    <row r="175" spans="1:10" ht="12.75">
      <c r="A175" s="85" t="s">
        <v>291</v>
      </c>
      <c r="B175" s="81" t="s">
        <v>212</v>
      </c>
      <c r="C175" s="81" t="s">
        <v>215</v>
      </c>
      <c r="D175" s="81">
        <v>240</v>
      </c>
      <c r="E175" s="100">
        <v>221</v>
      </c>
      <c r="F175" s="101">
        <f>SUM(G175:J175)</f>
        <v>12</v>
      </c>
      <c r="G175" s="85">
        <v>3</v>
      </c>
      <c r="H175" s="85">
        <v>3</v>
      </c>
      <c r="I175" s="85">
        <v>3</v>
      </c>
      <c r="J175" s="85">
        <v>3</v>
      </c>
    </row>
    <row r="176" spans="1:10" ht="12.75">
      <c r="A176" s="85" t="s">
        <v>294</v>
      </c>
      <c r="B176" s="81" t="s">
        <v>212</v>
      </c>
      <c r="C176" s="81" t="s">
        <v>215</v>
      </c>
      <c r="D176" s="81">
        <v>240</v>
      </c>
      <c r="E176" s="100">
        <v>226</v>
      </c>
      <c r="F176" s="101">
        <f>SUM(G176:J176)</f>
        <v>1385.5</v>
      </c>
      <c r="G176" s="85">
        <v>299</v>
      </c>
      <c r="H176" s="85">
        <f>500-2.5</f>
        <v>497.5</v>
      </c>
      <c r="I176" s="85">
        <v>362</v>
      </c>
      <c r="J176" s="85">
        <v>227</v>
      </c>
    </row>
    <row r="177" spans="1:10" ht="12.75">
      <c r="A177" s="85" t="s">
        <v>144</v>
      </c>
      <c r="B177" s="81" t="s">
        <v>212</v>
      </c>
      <c r="C177" s="81" t="s">
        <v>215</v>
      </c>
      <c r="D177" s="81">
        <v>850</v>
      </c>
      <c r="E177" s="100"/>
      <c r="F177" s="101"/>
      <c r="G177" s="85"/>
      <c r="H177" s="85"/>
      <c r="I177" s="85"/>
      <c r="J177" s="85"/>
    </row>
    <row r="178" spans="1:10" ht="12.75">
      <c r="A178" s="85" t="s">
        <v>301</v>
      </c>
      <c r="B178" s="81" t="s">
        <v>212</v>
      </c>
      <c r="C178" s="81" t="s">
        <v>215</v>
      </c>
      <c r="D178" s="81">
        <v>850</v>
      </c>
      <c r="E178" s="100">
        <v>290</v>
      </c>
      <c r="F178" s="101">
        <f>SUM(G178:J178)</f>
        <v>8.5</v>
      </c>
      <c r="G178" s="85">
        <v>2</v>
      </c>
      <c r="H178" s="85">
        <v>2.5</v>
      </c>
      <c r="I178" s="85">
        <v>4</v>
      </c>
      <c r="J178" s="85"/>
    </row>
    <row r="179" spans="1:10" ht="12.75">
      <c r="A179" s="85" t="s">
        <v>143</v>
      </c>
      <c r="B179" s="81" t="s">
        <v>212</v>
      </c>
      <c r="C179" s="81" t="s">
        <v>215</v>
      </c>
      <c r="D179" s="81">
        <v>240</v>
      </c>
      <c r="E179" s="100"/>
      <c r="F179" s="101"/>
      <c r="G179" s="101"/>
      <c r="H179" s="101"/>
      <c r="I179" s="101"/>
      <c r="J179" s="85"/>
    </row>
    <row r="180" spans="1:10" ht="12.75">
      <c r="A180" s="85" t="s">
        <v>297</v>
      </c>
      <c r="B180" s="81" t="s">
        <v>212</v>
      </c>
      <c r="C180" s="81" t="s">
        <v>215</v>
      </c>
      <c r="D180" s="81">
        <v>240</v>
      </c>
      <c r="E180" s="100">
        <v>310</v>
      </c>
      <c r="F180" s="101">
        <f>SUM(G180:J180)</f>
        <v>5.5</v>
      </c>
      <c r="G180" s="101"/>
      <c r="H180" s="101"/>
      <c r="I180" s="101"/>
      <c r="J180" s="85">
        <v>5.5</v>
      </c>
    </row>
    <row r="181" spans="1:10" ht="12.75">
      <c r="A181" s="85" t="s">
        <v>324</v>
      </c>
      <c r="B181" s="81" t="s">
        <v>212</v>
      </c>
      <c r="C181" s="81" t="s">
        <v>215</v>
      </c>
      <c r="D181" s="81">
        <v>240</v>
      </c>
      <c r="E181" s="100">
        <v>340</v>
      </c>
      <c r="F181" s="101">
        <f>SUM(G181:J181)</f>
        <v>5.5</v>
      </c>
      <c r="G181" s="101"/>
      <c r="H181" s="101">
        <v>5</v>
      </c>
      <c r="I181" s="101">
        <f>6-2-3.5</f>
        <v>0.5</v>
      </c>
      <c r="J181" s="85"/>
    </row>
    <row r="182" spans="1:10" ht="12.75">
      <c r="A182" s="85" t="s">
        <v>217</v>
      </c>
      <c r="B182" s="106" t="s">
        <v>218</v>
      </c>
      <c r="C182" s="81"/>
      <c r="D182" s="81"/>
      <c r="E182" s="100"/>
      <c r="F182" s="101">
        <f>SUM(F185+F191+F199)</f>
        <v>1978.8</v>
      </c>
      <c r="G182" s="101">
        <f>SUM(G185+G191+G199)</f>
        <v>357</v>
      </c>
      <c r="H182" s="101">
        <f>SUM(H185+H191+H199)</f>
        <v>611.6</v>
      </c>
      <c r="I182" s="101">
        <f>SUM(I185+I191+I199)</f>
        <v>800.5</v>
      </c>
      <c r="J182" s="85">
        <f>SUM(J185+J191+J199)</f>
        <v>209.7</v>
      </c>
    </row>
    <row r="183" spans="1:10" ht="12.75">
      <c r="A183" s="85" t="s">
        <v>327</v>
      </c>
      <c r="B183" s="106"/>
      <c r="C183" s="81"/>
      <c r="D183" s="81"/>
      <c r="E183" s="100"/>
      <c r="F183" s="101"/>
      <c r="G183" s="85"/>
      <c r="H183" s="85"/>
      <c r="I183" s="85"/>
      <c r="J183" s="85"/>
    </row>
    <row r="184" spans="1:10" ht="12.75">
      <c r="A184" s="85" t="s">
        <v>219</v>
      </c>
      <c r="B184" s="81"/>
      <c r="C184" s="81"/>
      <c r="D184" s="81"/>
      <c r="E184" s="100"/>
      <c r="F184" s="101"/>
      <c r="G184" s="85"/>
      <c r="H184" s="85"/>
      <c r="I184" s="85"/>
      <c r="J184" s="85"/>
    </row>
    <row r="185" spans="1:10" ht="12.75">
      <c r="A185" s="85" t="s">
        <v>220</v>
      </c>
      <c r="B185" s="81" t="s">
        <v>221</v>
      </c>
      <c r="C185" s="81" t="s">
        <v>222</v>
      </c>
      <c r="D185" s="81"/>
      <c r="E185" s="100"/>
      <c r="F185" s="101">
        <f>SUM(F187:F190)</f>
        <v>750</v>
      </c>
      <c r="G185" s="101">
        <f>SUM(G187:G190)</f>
        <v>110</v>
      </c>
      <c r="H185" s="101">
        <f>SUM(H187:H190)</f>
        <v>112.8</v>
      </c>
      <c r="I185" s="101">
        <f>SUM(I187:I190)</f>
        <v>385</v>
      </c>
      <c r="J185" s="85">
        <f>SUM(J187:J190)</f>
        <v>142.2</v>
      </c>
    </row>
    <row r="186" spans="1:10" ht="12.75">
      <c r="A186" s="85" t="s">
        <v>143</v>
      </c>
      <c r="B186" s="81" t="s">
        <v>221</v>
      </c>
      <c r="C186" s="81" t="s">
        <v>222</v>
      </c>
      <c r="D186" s="81">
        <v>240</v>
      </c>
      <c r="E186" s="100"/>
      <c r="F186" s="101"/>
      <c r="G186" s="101"/>
      <c r="H186" s="101"/>
      <c r="I186" s="101"/>
      <c r="J186" s="85"/>
    </row>
    <row r="187" spans="1:10" ht="12.75">
      <c r="A187" s="85" t="s">
        <v>300</v>
      </c>
      <c r="B187" s="81" t="s">
        <v>221</v>
      </c>
      <c r="C187" s="81" t="s">
        <v>222</v>
      </c>
      <c r="D187" s="81">
        <v>240</v>
      </c>
      <c r="E187" s="100">
        <v>222</v>
      </c>
      <c r="F187" s="101">
        <f>SUM(G187:J187)</f>
        <v>13.8</v>
      </c>
      <c r="G187" s="85">
        <v>6</v>
      </c>
      <c r="H187" s="85">
        <f>28-8.2-14</f>
        <v>5.800000000000001</v>
      </c>
      <c r="I187" s="85">
        <f>8-5-1</f>
        <v>2</v>
      </c>
      <c r="J187" s="85"/>
    </row>
    <row r="188" spans="1:10" ht="12.75">
      <c r="A188" s="85" t="s">
        <v>294</v>
      </c>
      <c r="B188" s="81" t="s">
        <v>221</v>
      </c>
      <c r="C188" s="81" t="s">
        <v>222</v>
      </c>
      <c r="D188" s="81">
        <v>240</v>
      </c>
      <c r="E188" s="100">
        <v>226</v>
      </c>
      <c r="F188" s="101">
        <f>SUM(G188:J188)</f>
        <v>372.2</v>
      </c>
      <c r="G188" s="85"/>
      <c r="H188" s="85">
        <f>30-30</f>
        <v>0</v>
      </c>
      <c r="I188" s="85">
        <f>290+20</f>
        <v>310</v>
      </c>
      <c r="J188" s="85">
        <f>20+38.2+4</f>
        <v>62.2</v>
      </c>
    </row>
    <row r="189" spans="1:10" ht="12.75">
      <c r="A189" s="75" t="s">
        <v>301</v>
      </c>
      <c r="B189" s="73" t="s">
        <v>221</v>
      </c>
      <c r="C189" s="73" t="s">
        <v>222</v>
      </c>
      <c r="D189" s="73">
        <v>240</v>
      </c>
      <c r="E189" s="79">
        <v>290</v>
      </c>
      <c r="F189" s="82">
        <f>SUM(G189:J189)</f>
        <v>186</v>
      </c>
      <c r="G189" s="75">
        <v>100</v>
      </c>
      <c r="H189" s="75">
        <v>13</v>
      </c>
      <c r="I189" s="75">
        <f>78-15</f>
        <v>63</v>
      </c>
      <c r="J189" s="75">
        <v>10</v>
      </c>
    </row>
    <row r="190" spans="1:10" ht="12.75">
      <c r="A190" s="75" t="s">
        <v>324</v>
      </c>
      <c r="B190" s="73" t="s">
        <v>221</v>
      </c>
      <c r="C190" s="73" t="s">
        <v>222</v>
      </c>
      <c r="D190" s="73">
        <v>240</v>
      </c>
      <c r="E190" s="79">
        <v>340</v>
      </c>
      <c r="F190" s="82">
        <f>SUM(G190:J190)</f>
        <v>178</v>
      </c>
      <c r="G190" s="75">
        <v>4</v>
      </c>
      <c r="H190" s="75">
        <v>94</v>
      </c>
      <c r="I190" s="75">
        <v>10</v>
      </c>
      <c r="J190" s="75">
        <v>70</v>
      </c>
    </row>
    <row r="191" spans="1:10" ht="12.75">
      <c r="A191" s="84" t="s">
        <v>223</v>
      </c>
      <c r="B191" s="73" t="s">
        <v>221</v>
      </c>
      <c r="C191" s="73" t="s">
        <v>224</v>
      </c>
      <c r="D191" s="73"/>
      <c r="E191" s="79"/>
      <c r="F191" s="82">
        <f>SUM(F194:F197)</f>
        <v>850</v>
      </c>
      <c r="G191" s="82">
        <f>SUM(G194:G197)</f>
        <v>247</v>
      </c>
      <c r="H191" s="82">
        <f>SUM(H194:H197)</f>
        <v>311</v>
      </c>
      <c r="I191" s="82">
        <f>SUM(I194:I197)</f>
        <v>224.5</v>
      </c>
      <c r="J191" s="75">
        <f>SUM(J194:J197)</f>
        <v>67.5</v>
      </c>
    </row>
    <row r="192" spans="1:10" ht="12.75">
      <c r="A192" s="77" t="s">
        <v>173</v>
      </c>
      <c r="B192" s="73"/>
      <c r="C192" s="73"/>
      <c r="D192" s="73"/>
      <c r="E192" s="79"/>
      <c r="F192" s="82"/>
      <c r="G192" s="82"/>
      <c r="H192" s="82"/>
      <c r="I192" s="82"/>
      <c r="J192" s="75"/>
    </row>
    <row r="193" spans="1:10" ht="12.75">
      <c r="A193" s="75" t="s">
        <v>143</v>
      </c>
      <c r="B193" s="73" t="s">
        <v>221</v>
      </c>
      <c r="C193" s="73" t="s">
        <v>224</v>
      </c>
      <c r="D193" s="73">
        <v>240</v>
      </c>
      <c r="E193" s="79"/>
      <c r="F193" s="82"/>
      <c r="G193" s="82"/>
      <c r="H193" s="82"/>
      <c r="I193" s="82"/>
      <c r="J193" s="75"/>
    </row>
    <row r="194" spans="1:10" ht="12.75">
      <c r="A194" s="85" t="s">
        <v>300</v>
      </c>
      <c r="B194" s="73" t="s">
        <v>221</v>
      </c>
      <c r="C194" s="73" t="s">
        <v>224</v>
      </c>
      <c r="D194" s="73">
        <v>240</v>
      </c>
      <c r="E194" s="79">
        <v>222</v>
      </c>
      <c r="F194" s="82">
        <f>SUM(G194:J194)</f>
        <v>20.5</v>
      </c>
      <c r="G194" s="82"/>
      <c r="H194" s="82"/>
      <c r="I194" s="82">
        <f>27-6.5</f>
        <v>20.5</v>
      </c>
      <c r="J194" s="75"/>
    </row>
    <row r="195" spans="1:10" ht="12.75">
      <c r="A195" s="75" t="s">
        <v>294</v>
      </c>
      <c r="B195" s="73" t="s">
        <v>221</v>
      </c>
      <c r="C195" s="73" t="s">
        <v>224</v>
      </c>
      <c r="D195" s="73">
        <v>240</v>
      </c>
      <c r="E195" s="79">
        <v>226</v>
      </c>
      <c r="F195" s="82">
        <f>SUM(G195:J195)</f>
        <v>740.5</v>
      </c>
      <c r="G195" s="75">
        <f>357-30-38-10-72</f>
        <v>207</v>
      </c>
      <c r="H195" s="75">
        <f>219+38+37</f>
        <v>294</v>
      </c>
      <c r="I195" s="75">
        <f>149+48-18+3</f>
        <v>182</v>
      </c>
      <c r="J195" s="75">
        <f>88-48+17.5</f>
        <v>57.5</v>
      </c>
    </row>
    <row r="196" spans="1:10" ht="12.75">
      <c r="A196" s="75" t="s">
        <v>301</v>
      </c>
      <c r="B196" s="73" t="s">
        <v>221</v>
      </c>
      <c r="C196" s="73" t="s">
        <v>224</v>
      </c>
      <c r="D196" s="73">
        <v>240</v>
      </c>
      <c r="E196" s="79">
        <v>290</v>
      </c>
      <c r="F196" s="82">
        <f>SUM(G196:J196)</f>
        <v>30</v>
      </c>
      <c r="G196" s="75">
        <v>10</v>
      </c>
      <c r="H196" s="75">
        <v>10</v>
      </c>
      <c r="I196" s="75"/>
      <c r="J196" s="75">
        <v>10</v>
      </c>
    </row>
    <row r="197" spans="1:10" ht="12.75">
      <c r="A197" s="75" t="s">
        <v>298</v>
      </c>
      <c r="B197" s="73" t="s">
        <v>221</v>
      </c>
      <c r="C197" s="73" t="s">
        <v>224</v>
      </c>
      <c r="D197" s="73">
        <v>240</v>
      </c>
      <c r="E197" s="79">
        <v>340</v>
      </c>
      <c r="F197" s="82">
        <f>SUM(G197:J197)</f>
        <v>59</v>
      </c>
      <c r="G197" s="75">
        <v>30</v>
      </c>
      <c r="H197" s="75">
        <v>7</v>
      </c>
      <c r="I197" s="75">
        <f>10+35+18-30-11</f>
        <v>22</v>
      </c>
      <c r="J197" s="75"/>
    </row>
    <row r="198" spans="1:10" ht="12.75">
      <c r="A198" s="98" t="s">
        <v>192</v>
      </c>
      <c r="B198" s="73"/>
      <c r="C198" s="73"/>
      <c r="D198" s="73"/>
      <c r="E198" s="79"/>
      <c r="F198" s="82"/>
      <c r="G198" s="75"/>
      <c r="H198" s="75"/>
      <c r="I198" s="75"/>
      <c r="J198" s="75"/>
    </row>
    <row r="199" spans="1:10" ht="12.75">
      <c r="A199" s="75" t="s">
        <v>328</v>
      </c>
      <c r="B199" s="73" t="s">
        <v>221</v>
      </c>
      <c r="C199" s="73" t="s">
        <v>226</v>
      </c>
      <c r="D199" s="73"/>
      <c r="E199" s="79"/>
      <c r="F199" s="82">
        <f>SUM(F200+F204+F205)</f>
        <v>378.8</v>
      </c>
      <c r="G199" s="82">
        <f>SUM(G200+G204+G205)</f>
        <v>0</v>
      </c>
      <c r="H199" s="82">
        <f>SUM(H200+H204+H205)</f>
        <v>187.79999999999998</v>
      </c>
      <c r="I199" s="82">
        <f>SUM(I200+I204+I205)</f>
        <v>190.99999999999997</v>
      </c>
      <c r="J199" s="75">
        <f>SUM(J200+J204+J205)</f>
        <v>0</v>
      </c>
    </row>
    <row r="200" spans="1:10" ht="12.75">
      <c r="A200" s="107" t="s">
        <v>329</v>
      </c>
      <c r="B200" s="73" t="s">
        <v>221</v>
      </c>
      <c r="C200" s="73" t="s">
        <v>226</v>
      </c>
      <c r="D200" s="73">
        <v>110</v>
      </c>
      <c r="E200" s="79"/>
      <c r="F200" s="82">
        <f>SUM(F201:F202)</f>
        <v>336.5</v>
      </c>
      <c r="G200" s="82">
        <f>SUM(G201:G202)</f>
        <v>0</v>
      </c>
      <c r="H200" s="82">
        <f>SUM(H201:H202)</f>
        <v>146.2</v>
      </c>
      <c r="I200" s="82">
        <f>SUM(I201:I202)</f>
        <v>190.29999999999998</v>
      </c>
      <c r="J200" s="75">
        <f>SUM(J201:J202)</f>
        <v>0</v>
      </c>
    </row>
    <row r="201" spans="1:10" ht="12.75">
      <c r="A201" s="75" t="s">
        <v>286</v>
      </c>
      <c r="B201" s="73" t="s">
        <v>221</v>
      </c>
      <c r="C201" s="73" t="s">
        <v>226</v>
      </c>
      <c r="D201" s="73">
        <v>110</v>
      </c>
      <c r="E201" s="79">
        <v>211</v>
      </c>
      <c r="F201" s="82">
        <f>SUM(G201:J201)</f>
        <v>258.4</v>
      </c>
      <c r="G201" s="75"/>
      <c r="H201" s="75">
        <v>108</v>
      </c>
      <c r="I201" s="75">
        <f>178.7-28.3</f>
        <v>150.39999999999998</v>
      </c>
      <c r="J201" s="75"/>
    </row>
    <row r="202" spans="1:10" ht="12.75">
      <c r="A202" s="75" t="s">
        <v>287</v>
      </c>
      <c r="B202" s="73" t="s">
        <v>221</v>
      </c>
      <c r="C202" s="73" t="s">
        <v>226</v>
      </c>
      <c r="D202" s="73">
        <v>110</v>
      </c>
      <c r="E202" s="79">
        <v>213</v>
      </c>
      <c r="F202" s="82">
        <f>SUM(G202:J202)</f>
        <v>78.10000000000001</v>
      </c>
      <c r="G202" s="75"/>
      <c r="H202" s="75">
        <v>38.2</v>
      </c>
      <c r="I202" s="75">
        <f>48.7-8.8</f>
        <v>39.900000000000006</v>
      </c>
      <c r="J202" s="75"/>
    </row>
    <row r="203" spans="1:10" ht="12.75">
      <c r="A203" s="75" t="s">
        <v>143</v>
      </c>
      <c r="B203" s="73" t="s">
        <v>221</v>
      </c>
      <c r="C203" s="73" t="s">
        <v>226</v>
      </c>
      <c r="D203" s="73">
        <v>240</v>
      </c>
      <c r="E203" s="79"/>
      <c r="F203" s="75"/>
      <c r="G203" s="75"/>
      <c r="H203" s="75"/>
      <c r="I203" s="75"/>
      <c r="J203" s="75"/>
    </row>
    <row r="204" spans="1:10" ht="12.75">
      <c r="A204" s="75" t="s">
        <v>294</v>
      </c>
      <c r="B204" s="73" t="s">
        <v>221</v>
      </c>
      <c r="C204" s="73" t="s">
        <v>226</v>
      </c>
      <c r="D204" s="73">
        <v>240</v>
      </c>
      <c r="E204" s="79">
        <v>226</v>
      </c>
      <c r="F204" s="82">
        <f>SUM(G204:J204)</f>
        <v>2.7</v>
      </c>
      <c r="G204" s="75"/>
      <c r="H204" s="75">
        <v>2</v>
      </c>
      <c r="I204" s="75">
        <v>0.7</v>
      </c>
      <c r="J204" s="75"/>
    </row>
    <row r="205" spans="1:10" ht="12.75">
      <c r="A205" s="75" t="s">
        <v>324</v>
      </c>
      <c r="B205" s="73" t="s">
        <v>221</v>
      </c>
      <c r="C205" s="73" t="s">
        <v>226</v>
      </c>
      <c r="D205" s="73">
        <v>240</v>
      </c>
      <c r="E205" s="79">
        <v>340</v>
      </c>
      <c r="F205" s="82">
        <f>SUM(G205:J205)</f>
        <v>39.6</v>
      </c>
      <c r="G205" s="75"/>
      <c r="H205" s="75">
        <f>46.7-0.7-4-2.4</f>
        <v>39.6</v>
      </c>
      <c r="I205" s="75"/>
      <c r="J205" s="75"/>
    </row>
    <row r="206" spans="1:10" ht="12.75">
      <c r="A206" s="75" t="s">
        <v>227</v>
      </c>
      <c r="B206" s="99" t="s">
        <v>228</v>
      </c>
      <c r="C206" s="73"/>
      <c r="D206" s="73"/>
      <c r="E206" s="100"/>
      <c r="F206" s="82">
        <f>SUM(F209)</f>
        <v>1650</v>
      </c>
      <c r="G206" s="82">
        <f>SUM(G209)</f>
        <v>244.8</v>
      </c>
      <c r="H206" s="82">
        <f>SUM(H209)</f>
        <v>321</v>
      </c>
      <c r="I206" s="82">
        <f>SUM(I209)</f>
        <v>486</v>
      </c>
      <c r="J206" s="75">
        <f>SUM(J209)</f>
        <v>598.2</v>
      </c>
    </row>
    <row r="207" spans="1:10" ht="12.75">
      <c r="A207" s="75" t="s">
        <v>330</v>
      </c>
      <c r="B207" s="73" t="s">
        <v>230</v>
      </c>
      <c r="C207" s="73"/>
      <c r="D207" s="73"/>
      <c r="E207" s="79"/>
      <c r="F207" s="82"/>
      <c r="G207" s="75"/>
      <c r="H207" s="75"/>
      <c r="I207" s="75"/>
      <c r="J207" s="75"/>
    </row>
    <row r="208" spans="1:10" ht="12.75">
      <c r="A208" s="98" t="s">
        <v>192</v>
      </c>
      <c r="B208" s="73"/>
      <c r="C208" s="73"/>
      <c r="D208" s="73"/>
      <c r="E208" s="79"/>
      <c r="F208" s="82"/>
      <c r="G208" s="75"/>
      <c r="H208" s="75"/>
      <c r="I208" s="75"/>
      <c r="J208" s="75"/>
    </row>
    <row r="209" spans="1:10" ht="12.75">
      <c r="A209" s="75" t="s">
        <v>229</v>
      </c>
      <c r="B209" s="102" t="s">
        <v>230</v>
      </c>
      <c r="C209" s="73" t="s">
        <v>231</v>
      </c>
      <c r="D209" s="73"/>
      <c r="E209" s="79"/>
      <c r="F209" s="82">
        <f>SUM(F212:F214)</f>
        <v>1650</v>
      </c>
      <c r="G209" s="82">
        <f>SUM(G212:G214)</f>
        <v>244.8</v>
      </c>
      <c r="H209" s="82">
        <f>SUM(H212:H214)</f>
        <v>321</v>
      </c>
      <c r="I209" s="82">
        <f>SUM(I212:I214)</f>
        <v>486</v>
      </c>
      <c r="J209" s="75">
        <f>SUM(J212:J214)</f>
        <v>598.2</v>
      </c>
    </row>
    <row r="210" spans="1:10" ht="12.75">
      <c r="A210" s="75" t="s">
        <v>229</v>
      </c>
      <c r="B210" s="102" t="s">
        <v>230</v>
      </c>
      <c r="C210" s="73" t="s">
        <v>231</v>
      </c>
      <c r="D210" s="73"/>
      <c r="E210" s="79"/>
      <c r="F210" s="82"/>
      <c r="G210" s="82"/>
      <c r="H210" s="82"/>
      <c r="I210" s="82"/>
      <c r="J210" s="75"/>
    </row>
    <row r="211" spans="1:10" ht="12.75">
      <c r="A211" s="75" t="s">
        <v>143</v>
      </c>
      <c r="B211" s="102" t="s">
        <v>230</v>
      </c>
      <c r="C211" s="73" t="s">
        <v>231</v>
      </c>
      <c r="D211" s="73">
        <v>240</v>
      </c>
      <c r="E211" s="79"/>
      <c r="F211" s="82"/>
      <c r="G211" s="82"/>
      <c r="H211" s="82"/>
      <c r="I211" s="82"/>
      <c r="J211" s="75"/>
    </row>
    <row r="212" spans="1:10" ht="12.75">
      <c r="A212" s="75" t="s">
        <v>294</v>
      </c>
      <c r="B212" s="73" t="s">
        <v>230</v>
      </c>
      <c r="C212" s="73" t="s">
        <v>231</v>
      </c>
      <c r="D212" s="73">
        <v>240</v>
      </c>
      <c r="E212" s="79">
        <v>226</v>
      </c>
      <c r="F212" s="82">
        <f>SUM(G212:J212)</f>
        <v>985.8</v>
      </c>
      <c r="G212" s="75">
        <f>118.4-1+1</f>
        <v>118.4</v>
      </c>
      <c r="H212" s="75">
        <f>198.2+30</f>
        <v>228.2</v>
      </c>
      <c r="I212" s="75">
        <v>269</v>
      </c>
      <c r="J212" s="75">
        <f>220.2+150</f>
        <v>370.2</v>
      </c>
    </row>
    <row r="213" spans="1:10" ht="12.75">
      <c r="A213" s="75" t="s">
        <v>301</v>
      </c>
      <c r="B213" s="73" t="s">
        <v>230</v>
      </c>
      <c r="C213" s="73" t="s">
        <v>231</v>
      </c>
      <c r="D213" s="73">
        <v>240</v>
      </c>
      <c r="E213" s="79">
        <v>290</v>
      </c>
      <c r="F213" s="82">
        <f>SUM(G213:J213)</f>
        <v>495.4</v>
      </c>
      <c r="G213" s="75">
        <f>95.4+1-1</f>
        <v>95.4</v>
      </c>
      <c r="H213" s="75">
        <f>19+20</f>
        <v>39</v>
      </c>
      <c r="I213" s="75">
        <v>207</v>
      </c>
      <c r="J213" s="75">
        <f>174-20</f>
        <v>154</v>
      </c>
    </row>
    <row r="214" spans="1:10" ht="12.75">
      <c r="A214" s="85" t="s">
        <v>324</v>
      </c>
      <c r="B214" s="73" t="s">
        <v>230</v>
      </c>
      <c r="C214" s="73" t="s">
        <v>231</v>
      </c>
      <c r="D214" s="73">
        <v>240</v>
      </c>
      <c r="E214" s="79">
        <v>340</v>
      </c>
      <c r="F214" s="82">
        <f>SUM(G214:J214)</f>
        <v>168.8</v>
      </c>
      <c r="G214" s="75">
        <v>31</v>
      </c>
      <c r="H214" s="75">
        <f>83.8-30</f>
        <v>53.8</v>
      </c>
      <c r="I214" s="75">
        <v>10</v>
      </c>
      <c r="J214" s="75">
        <v>74</v>
      </c>
    </row>
    <row r="215" spans="1:10" ht="12.75">
      <c r="A215" s="25" t="s">
        <v>232</v>
      </c>
      <c r="B215" s="4">
        <v>1000</v>
      </c>
      <c r="C215" s="73"/>
      <c r="D215" s="73"/>
      <c r="E215" s="100"/>
      <c r="F215" s="82">
        <f>SUM(F218+F222+F230+F238)</f>
        <v>9166.7</v>
      </c>
      <c r="G215" s="82">
        <f>SUM(G218+G222+G230+G238)</f>
        <v>2054</v>
      </c>
      <c r="H215" s="82">
        <f>SUM(H218+H222+H230+H238)</f>
        <v>2005</v>
      </c>
      <c r="I215" s="82">
        <f>SUM(I218+I222+I230+I238)</f>
        <v>1900.3</v>
      </c>
      <c r="J215" s="75">
        <f>SUM(J218+J222+J230+J238)</f>
        <v>3207.4</v>
      </c>
    </row>
    <row r="216" spans="1:10" ht="12.75">
      <c r="A216" s="75" t="s">
        <v>331</v>
      </c>
      <c r="B216" s="73">
        <v>1003</v>
      </c>
      <c r="C216" s="73"/>
      <c r="D216" s="73"/>
      <c r="E216" s="79"/>
      <c r="F216" s="82"/>
      <c r="G216" s="75"/>
      <c r="H216" s="75"/>
      <c r="I216" s="75"/>
      <c r="J216" s="75"/>
    </row>
    <row r="217" spans="1:10" ht="12.75">
      <c r="A217" s="84" t="s">
        <v>235</v>
      </c>
      <c r="B217" s="73"/>
      <c r="C217" s="73"/>
      <c r="D217" s="73"/>
      <c r="E217" s="79"/>
      <c r="F217" s="82"/>
      <c r="G217" s="75"/>
      <c r="H217" s="75"/>
      <c r="I217" s="75"/>
      <c r="J217" s="75"/>
    </row>
    <row r="218" spans="1:10" ht="12.75">
      <c r="A218" s="77" t="s">
        <v>237</v>
      </c>
      <c r="B218" s="73">
        <v>1003</v>
      </c>
      <c r="C218" s="73" t="s">
        <v>236</v>
      </c>
      <c r="D218" s="73"/>
      <c r="E218" s="79"/>
      <c r="F218" s="82">
        <f>SUM(G218:J218)</f>
        <v>1191.9</v>
      </c>
      <c r="G218" s="75">
        <f>SUM(G220)</f>
        <v>0</v>
      </c>
      <c r="H218" s="75">
        <f>SUM(H220)</f>
        <v>0</v>
      </c>
      <c r="I218" s="75">
        <f>SUM(I220)</f>
        <v>0</v>
      </c>
      <c r="J218" s="75">
        <f>SUM(J220)</f>
        <v>1191.9</v>
      </c>
    </row>
    <row r="219" spans="1:10" ht="12.75">
      <c r="A219" s="75" t="s">
        <v>238</v>
      </c>
      <c r="B219" s="73">
        <v>1003</v>
      </c>
      <c r="C219" s="73" t="s">
        <v>236</v>
      </c>
      <c r="D219" s="73">
        <v>310</v>
      </c>
      <c r="E219" s="79"/>
      <c r="F219" s="82"/>
      <c r="G219" s="82"/>
      <c r="H219" s="82"/>
      <c r="I219" s="82"/>
      <c r="J219" s="75"/>
    </row>
    <row r="220" spans="1:10" ht="12.75">
      <c r="A220" s="75" t="s">
        <v>332</v>
      </c>
      <c r="B220" s="73">
        <v>1003</v>
      </c>
      <c r="C220" s="73" t="s">
        <v>236</v>
      </c>
      <c r="D220" s="67">
        <v>310</v>
      </c>
      <c r="E220" s="79">
        <v>263</v>
      </c>
      <c r="F220" s="82">
        <f>SUM(G220:J220)</f>
        <v>1191.9</v>
      </c>
      <c r="G220" s="75">
        <f>400-400</f>
        <v>0</v>
      </c>
      <c r="H220" s="75">
        <f>164-164</f>
        <v>0</v>
      </c>
      <c r="I220" s="75">
        <f>164-164</f>
        <v>0</v>
      </c>
      <c r="J220" s="75">
        <v>1191.9</v>
      </c>
    </row>
    <row r="221" spans="1:10" ht="12.75">
      <c r="A221" s="84" t="s">
        <v>240</v>
      </c>
      <c r="B221" s="67">
        <v>1004</v>
      </c>
      <c r="C221" s="81" t="s">
        <v>241</v>
      </c>
      <c r="D221" s="67"/>
      <c r="E221" s="69"/>
      <c r="F221" s="82"/>
      <c r="G221" s="75"/>
      <c r="H221" s="75"/>
      <c r="I221" s="75"/>
      <c r="J221" s="75"/>
    </row>
    <row r="222" spans="1:10" ht="12.75">
      <c r="A222" s="75" t="s">
        <v>155</v>
      </c>
      <c r="B222" s="67">
        <v>1004</v>
      </c>
      <c r="C222" s="81" t="s">
        <v>241</v>
      </c>
      <c r="D222" s="81">
        <v>598</v>
      </c>
      <c r="E222" s="100"/>
      <c r="F222" s="82">
        <f>SUM(G222:J222)</f>
        <v>1555.8</v>
      </c>
      <c r="G222" s="82">
        <f>SUM(G223+G226+G227+G229)</f>
        <v>458</v>
      </c>
      <c r="H222" s="82">
        <f>SUM(H223+H226+H227+H229+H228)</f>
        <v>409</v>
      </c>
      <c r="I222" s="82">
        <f>SUM(I223+I226+I227+I229)</f>
        <v>307.5</v>
      </c>
      <c r="J222" s="75">
        <f>SUM(J223+J226+J227+J229+J228)</f>
        <v>381.29999999999995</v>
      </c>
    </row>
    <row r="223" spans="1:10" ht="12.75">
      <c r="A223" s="85" t="s">
        <v>285</v>
      </c>
      <c r="B223" s="67">
        <v>1004</v>
      </c>
      <c r="C223" s="81" t="s">
        <v>241</v>
      </c>
      <c r="D223" s="81">
        <v>598</v>
      </c>
      <c r="E223" s="100">
        <v>210</v>
      </c>
      <c r="F223" s="82">
        <f>SUM(F224:F225)</f>
        <v>1449.2999999999997</v>
      </c>
      <c r="G223" s="82">
        <f>SUM(G224:G225)</f>
        <v>439</v>
      </c>
      <c r="H223" s="82">
        <f>SUM(H224:H225)</f>
        <v>365</v>
      </c>
      <c r="I223" s="82">
        <f>SUM(I224:I225)</f>
        <v>286.5</v>
      </c>
      <c r="J223" s="75">
        <f>SUM(J224:J225)</f>
        <v>358.79999999999995</v>
      </c>
    </row>
    <row r="224" spans="1:10" ht="12.75">
      <c r="A224" s="85" t="s">
        <v>286</v>
      </c>
      <c r="B224" s="67">
        <v>1004</v>
      </c>
      <c r="C224" s="81" t="s">
        <v>241</v>
      </c>
      <c r="D224" s="81">
        <v>598</v>
      </c>
      <c r="E224" s="100">
        <v>211</v>
      </c>
      <c r="F224" s="82">
        <f aca="true" t="shared" si="0" ref="F224:F229">SUM(G224:J224)</f>
        <v>1113.1999999999998</v>
      </c>
      <c r="G224" s="75">
        <v>337</v>
      </c>
      <c r="H224" s="75">
        <v>280</v>
      </c>
      <c r="I224" s="75">
        <f>337-117.1</f>
        <v>219.9</v>
      </c>
      <c r="J224" s="75">
        <f>393.4-117.1</f>
        <v>276.29999999999995</v>
      </c>
    </row>
    <row r="225" spans="1:10" ht="12.75">
      <c r="A225" s="75" t="s">
        <v>287</v>
      </c>
      <c r="B225" s="67">
        <v>1004</v>
      </c>
      <c r="C225" s="81" t="s">
        <v>241</v>
      </c>
      <c r="D225" s="81">
        <v>598</v>
      </c>
      <c r="E225" s="100">
        <v>213</v>
      </c>
      <c r="F225" s="82">
        <f t="shared" si="0"/>
        <v>336.1</v>
      </c>
      <c r="G225" s="75">
        <v>102</v>
      </c>
      <c r="H225" s="75">
        <v>85</v>
      </c>
      <c r="I225" s="75">
        <f>102-35.4</f>
        <v>66.6</v>
      </c>
      <c r="J225" s="75">
        <f>117.9-35.4</f>
        <v>82.5</v>
      </c>
    </row>
    <row r="226" spans="1:10" ht="12.75">
      <c r="A226" s="85" t="s">
        <v>291</v>
      </c>
      <c r="B226" s="73">
        <v>1004</v>
      </c>
      <c r="C226" s="81" t="s">
        <v>241</v>
      </c>
      <c r="D226" s="81">
        <v>598</v>
      </c>
      <c r="E226" s="100">
        <v>221</v>
      </c>
      <c r="F226" s="82">
        <f t="shared" si="0"/>
        <v>19</v>
      </c>
      <c r="G226" s="75">
        <v>4</v>
      </c>
      <c r="H226" s="75">
        <v>6</v>
      </c>
      <c r="I226" s="75">
        <v>5</v>
      </c>
      <c r="J226" s="75">
        <f>5-1</f>
        <v>4</v>
      </c>
    </row>
    <row r="227" spans="1:10" ht="12.75">
      <c r="A227" s="85" t="s">
        <v>300</v>
      </c>
      <c r="B227" s="67">
        <v>1004</v>
      </c>
      <c r="C227" s="81" t="s">
        <v>241</v>
      </c>
      <c r="D227" s="81">
        <v>598</v>
      </c>
      <c r="E227" s="100">
        <v>222</v>
      </c>
      <c r="F227" s="82">
        <f t="shared" si="0"/>
        <v>21</v>
      </c>
      <c r="G227" s="75">
        <v>5</v>
      </c>
      <c r="H227" s="75">
        <v>6</v>
      </c>
      <c r="I227" s="75">
        <v>5</v>
      </c>
      <c r="J227" s="75">
        <v>5</v>
      </c>
    </row>
    <row r="228" spans="1:10" ht="12.75">
      <c r="A228" s="75" t="s">
        <v>297</v>
      </c>
      <c r="B228" s="67">
        <v>1004</v>
      </c>
      <c r="C228" s="81" t="s">
        <v>241</v>
      </c>
      <c r="D228" s="81">
        <v>598</v>
      </c>
      <c r="E228" s="100">
        <v>310</v>
      </c>
      <c r="F228" s="82">
        <f t="shared" si="0"/>
        <v>11</v>
      </c>
      <c r="G228" s="75"/>
      <c r="H228" s="75">
        <v>10</v>
      </c>
      <c r="I228" s="75"/>
      <c r="J228" s="75">
        <v>1</v>
      </c>
    </row>
    <row r="229" spans="1:10" ht="12.75">
      <c r="A229" s="85" t="s">
        <v>324</v>
      </c>
      <c r="B229" s="67">
        <v>1004</v>
      </c>
      <c r="C229" s="81" t="s">
        <v>241</v>
      </c>
      <c r="D229" s="81">
        <v>598</v>
      </c>
      <c r="E229" s="100">
        <v>340</v>
      </c>
      <c r="F229" s="82">
        <f t="shared" si="0"/>
        <v>55.5</v>
      </c>
      <c r="G229" s="75">
        <v>10</v>
      </c>
      <c r="H229" s="75">
        <v>22</v>
      </c>
      <c r="I229" s="75">
        <f>21-10</f>
        <v>11</v>
      </c>
      <c r="J229" s="75">
        <f>23.8-11.3</f>
        <v>12.5</v>
      </c>
    </row>
    <row r="230" spans="1:10" ht="12.75">
      <c r="A230" s="85" t="s">
        <v>239</v>
      </c>
      <c r="B230" s="81">
        <v>1004</v>
      </c>
      <c r="C230" s="81"/>
      <c r="D230" s="67"/>
      <c r="E230" s="79"/>
      <c r="F230" s="82">
        <f>SUM(F234+F237)</f>
        <v>6145.400000000001</v>
      </c>
      <c r="G230" s="82">
        <f>SUM(G234+G237)</f>
        <v>1506</v>
      </c>
      <c r="H230" s="82">
        <f>SUM(H234+H237)</f>
        <v>1506</v>
      </c>
      <c r="I230" s="82">
        <f>SUM(I234+I237)</f>
        <v>1506</v>
      </c>
      <c r="J230" s="75">
        <f>SUM(J234+J237)</f>
        <v>1627.3999999999999</v>
      </c>
    </row>
    <row r="231" spans="1:10" ht="12.75">
      <c r="A231" s="85" t="s">
        <v>242</v>
      </c>
      <c r="B231" s="81">
        <v>1004</v>
      </c>
      <c r="C231" s="81" t="s">
        <v>243</v>
      </c>
      <c r="D231" s="73"/>
      <c r="E231" s="79"/>
      <c r="F231" s="82"/>
      <c r="G231" s="75"/>
      <c r="H231" s="75"/>
      <c r="I231" s="75"/>
      <c r="J231" s="75"/>
    </row>
    <row r="232" spans="1:10" ht="12.75">
      <c r="A232" s="75" t="s">
        <v>155</v>
      </c>
      <c r="B232" s="81">
        <v>1004</v>
      </c>
      <c r="C232" s="81" t="s">
        <v>243</v>
      </c>
      <c r="D232" s="73">
        <v>598</v>
      </c>
      <c r="E232" s="73"/>
      <c r="F232" s="82"/>
      <c r="G232" s="75"/>
      <c r="H232" s="75"/>
      <c r="I232" s="75"/>
      <c r="J232" s="75"/>
    </row>
    <row r="233" spans="1:10" ht="12.75">
      <c r="A233" s="85" t="s">
        <v>242</v>
      </c>
      <c r="B233" s="73">
        <v>1004</v>
      </c>
      <c r="C233" s="81" t="s">
        <v>243</v>
      </c>
      <c r="D233" s="67">
        <v>598</v>
      </c>
      <c r="E233" s="79"/>
      <c r="F233" s="82">
        <f>SUM(G233:J233)</f>
        <v>5481.6</v>
      </c>
      <c r="G233" s="75">
        <v>1370</v>
      </c>
      <c r="H233" s="75">
        <v>1370</v>
      </c>
      <c r="I233" s="75">
        <v>1370</v>
      </c>
      <c r="J233" s="75">
        <v>1371.6</v>
      </c>
    </row>
    <row r="234" spans="1:10" ht="12.75">
      <c r="A234" s="75" t="s">
        <v>333</v>
      </c>
      <c r="B234" s="73">
        <v>1004</v>
      </c>
      <c r="C234" s="81" t="s">
        <v>243</v>
      </c>
      <c r="D234" s="67">
        <v>598</v>
      </c>
      <c r="E234" s="79">
        <v>262</v>
      </c>
      <c r="F234" s="82">
        <f>SUM(G234:J234)</f>
        <v>5481.6</v>
      </c>
      <c r="G234" s="75">
        <v>1370</v>
      </c>
      <c r="H234" s="75">
        <v>1370</v>
      </c>
      <c r="I234" s="75">
        <v>1370</v>
      </c>
      <c r="J234" s="75">
        <v>1371.6</v>
      </c>
    </row>
    <row r="235" spans="1:10" ht="12.75">
      <c r="A235" s="75" t="s">
        <v>155</v>
      </c>
      <c r="B235" s="73">
        <v>1004</v>
      </c>
      <c r="C235" s="81" t="s">
        <v>245</v>
      </c>
      <c r="D235" s="73">
        <v>598</v>
      </c>
      <c r="E235" s="79"/>
      <c r="F235" s="82"/>
      <c r="G235" s="75"/>
      <c r="H235" s="75"/>
      <c r="I235" s="75"/>
      <c r="J235" s="75"/>
    </row>
    <row r="236" spans="1:10" ht="12.75">
      <c r="A236" s="75" t="s">
        <v>334</v>
      </c>
      <c r="B236" s="73">
        <v>1004</v>
      </c>
      <c r="C236" s="81" t="s">
        <v>245</v>
      </c>
      <c r="D236" s="73">
        <v>598</v>
      </c>
      <c r="E236" s="79"/>
      <c r="F236" s="82"/>
      <c r="G236" s="75"/>
      <c r="H236" s="75"/>
      <c r="I236" s="75"/>
      <c r="J236" s="75"/>
    </row>
    <row r="237" spans="1:10" ht="12.75">
      <c r="A237" s="75" t="s">
        <v>294</v>
      </c>
      <c r="B237" s="67">
        <v>1004</v>
      </c>
      <c r="C237" s="88" t="s">
        <v>245</v>
      </c>
      <c r="D237" s="67">
        <v>598</v>
      </c>
      <c r="E237" s="69">
        <v>226</v>
      </c>
      <c r="F237" s="82">
        <f>SUM(G237:J237)</f>
        <v>663.8</v>
      </c>
      <c r="G237" s="75">
        <v>136</v>
      </c>
      <c r="H237" s="75">
        <v>136</v>
      </c>
      <c r="I237" s="75">
        <v>136</v>
      </c>
      <c r="J237" s="75">
        <f>25.7+106.2+123.9</f>
        <v>255.8</v>
      </c>
    </row>
    <row r="238" spans="1:10" ht="12.75">
      <c r="A238" s="85" t="s">
        <v>246</v>
      </c>
      <c r="B238" s="67">
        <v>1006</v>
      </c>
      <c r="C238" s="81"/>
      <c r="D238" s="88"/>
      <c r="E238" s="100"/>
      <c r="F238" s="82">
        <f>SUM(F239)</f>
        <v>273.6</v>
      </c>
      <c r="G238" s="82">
        <f>SUM(G239)</f>
        <v>90</v>
      </c>
      <c r="H238" s="82">
        <f>SUM(H239)</f>
        <v>90</v>
      </c>
      <c r="I238" s="82">
        <f>SUM(I239)</f>
        <v>86.8</v>
      </c>
      <c r="J238" s="75">
        <f>SUM(J239)</f>
        <v>6.799999999999997</v>
      </c>
    </row>
    <row r="239" spans="1:10" ht="12.75">
      <c r="A239" s="75" t="s">
        <v>247</v>
      </c>
      <c r="B239" s="67"/>
      <c r="C239" s="81"/>
      <c r="D239" s="88"/>
      <c r="E239" s="100"/>
      <c r="F239" s="82">
        <f>SUM(F243+F246)</f>
        <v>273.6</v>
      </c>
      <c r="G239" s="82">
        <f>SUM(G243+G246)</f>
        <v>90</v>
      </c>
      <c r="H239" s="82">
        <f>SUM(H243+H246)</f>
        <v>90</v>
      </c>
      <c r="I239" s="82">
        <f>SUM(I243+I246)</f>
        <v>86.8</v>
      </c>
      <c r="J239" s="75">
        <f>SUM(J243+J246)</f>
        <v>6.799999999999997</v>
      </c>
    </row>
    <row r="240" spans="1:10" ht="12.75">
      <c r="A240" s="95" t="s">
        <v>335</v>
      </c>
      <c r="B240" s="67"/>
      <c r="C240" s="81"/>
      <c r="D240" s="88"/>
      <c r="E240" s="100"/>
      <c r="F240" s="82"/>
      <c r="G240" s="82"/>
      <c r="H240" s="82"/>
      <c r="I240" s="82"/>
      <c r="J240" s="75"/>
    </row>
    <row r="241" spans="1:10" ht="12.75">
      <c r="A241" s="80" t="s">
        <v>336</v>
      </c>
      <c r="B241" s="67">
        <v>1006</v>
      </c>
      <c r="C241" s="81" t="s">
        <v>250</v>
      </c>
      <c r="D241" s="73"/>
      <c r="E241" s="100"/>
      <c r="F241" s="82"/>
      <c r="G241" s="82"/>
      <c r="H241" s="82"/>
      <c r="I241" s="82"/>
      <c r="J241" s="75"/>
    </row>
    <row r="242" spans="1:10" ht="12.75">
      <c r="A242" s="75" t="s">
        <v>143</v>
      </c>
      <c r="B242" s="67">
        <v>1006</v>
      </c>
      <c r="C242" s="81" t="s">
        <v>250</v>
      </c>
      <c r="D242" s="73">
        <v>240</v>
      </c>
      <c r="E242" s="100"/>
      <c r="F242" s="82"/>
      <c r="G242" s="82"/>
      <c r="H242" s="82"/>
      <c r="I242" s="82"/>
      <c r="J242" s="75"/>
    </row>
    <row r="243" spans="1:10" ht="12.75">
      <c r="A243" s="75" t="s">
        <v>294</v>
      </c>
      <c r="B243" s="67">
        <v>1006</v>
      </c>
      <c r="C243" s="81" t="s">
        <v>250</v>
      </c>
      <c r="D243" s="73">
        <v>240</v>
      </c>
      <c r="E243" s="100">
        <v>226</v>
      </c>
      <c r="F243" s="82">
        <f>SUM(G243:J243)</f>
        <v>136.8</v>
      </c>
      <c r="G243" s="82">
        <v>50</v>
      </c>
      <c r="H243" s="82">
        <f>70-30</f>
        <v>40</v>
      </c>
      <c r="I243" s="82">
        <f>60-20</f>
        <v>40</v>
      </c>
      <c r="J243" s="75">
        <f>70-20-43.2</f>
        <v>6.799999999999997</v>
      </c>
    </row>
    <row r="244" spans="1:10" ht="12.75">
      <c r="A244" s="75" t="s">
        <v>251</v>
      </c>
      <c r="B244" s="67">
        <v>1006</v>
      </c>
      <c r="C244" s="81" t="s">
        <v>252</v>
      </c>
      <c r="D244" s="73"/>
      <c r="E244" s="100"/>
      <c r="F244" s="82"/>
      <c r="G244" s="82"/>
      <c r="H244" s="82"/>
      <c r="I244" s="82"/>
      <c r="J244" s="75"/>
    </row>
    <row r="245" spans="1:10" ht="12.75">
      <c r="A245" s="75" t="s">
        <v>143</v>
      </c>
      <c r="B245" s="67">
        <v>1006</v>
      </c>
      <c r="C245" s="81" t="s">
        <v>252</v>
      </c>
      <c r="D245" s="73">
        <v>240</v>
      </c>
      <c r="E245" s="100"/>
      <c r="F245" s="82"/>
      <c r="G245" s="82"/>
      <c r="H245" s="82"/>
      <c r="I245" s="82"/>
      <c r="J245" s="75"/>
    </row>
    <row r="246" spans="1:10" ht="12.75">
      <c r="A246" s="75" t="s">
        <v>294</v>
      </c>
      <c r="B246" s="67">
        <v>1006</v>
      </c>
      <c r="C246" s="81" t="s">
        <v>252</v>
      </c>
      <c r="D246" s="73">
        <v>240</v>
      </c>
      <c r="E246" s="100">
        <v>226</v>
      </c>
      <c r="F246" s="82">
        <f>SUM(G246:J246)</f>
        <v>136.8</v>
      </c>
      <c r="G246" s="82">
        <v>40</v>
      </c>
      <c r="H246" s="82">
        <v>50</v>
      </c>
      <c r="I246" s="82">
        <f>60-10-3.2</f>
        <v>46.8</v>
      </c>
      <c r="J246" s="75">
        <f>50-10-40</f>
        <v>0</v>
      </c>
    </row>
    <row r="247" spans="1:10" ht="12.75">
      <c r="A247" s="85" t="s">
        <v>253</v>
      </c>
      <c r="B247" s="108">
        <v>1100</v>
      </c>
      <c r="C247" s="81"/>
      <c r="D247" s="88"/>
      <c r="E247" s="100"/>
      <c r="F247" s="82">
        <f>SUM(F248+F273)</f>
        <v>8929.899999999998</v>
      </c>
      <c r="G247" s="82">
        <f>SUM(G248+G273)</f>
        <v>2042</v>
      </c>
      <c r="H247" s="82">
        <f>SUM(H248+H273)</f>
        <v>2306</v>
      </c>
      <c r="I247" s="82">
        <f>SUM(I248+I273)</f>
        <v>2155</v>
      </c>
      <c r="J247" s="75">
        <f>SUM(J248+J273)</f>
        <v>2426.9</v>
      </c>
    </row>
    <row r="248" spans="1:10" ht="12.75">
      <c r="A248" s="75" t="s">
        <v>219</v>
      </c>
      <c r="B248" s="108"/>
      <c r="C248" s="81"/>
      <c r="D248" s="73"/>
      <c r="E248" s="100"/>
      <c r="F248" s="82">
        <f>SUM(F250+F254)</f>
        <v>8629.899999999998</v>
      </c>
      <c r="G248" s="82">
        <f>SUM(G250+G254)</f>
        <v>1967</v>
      </c>
      <c r="H248" s="82">
        <f>SUM(H250+H254)</f>
        <v>2231</v>
      </c>
      <c r="I248" s="82">
        <f>SUM(I250+I254)</f>
        <v>2080</v>
      </c>
      <c r="J248" s="75">
        <f>SUM(J250+J254)</f>
        <v>2351.9</v>
      </c>
    </row>
    <row r="249" spans="1:10" ht="12.75">
      <c r="A249" s="85" t="s">
        <v>337</v>
      </c>
      <c r="B249" s="108">
        <v>1101</v>
      </c>
      <c r="C249" s="81" t="s">
        <v>257</v>
      </c>
      <c r="D249" s="73"/>
      <c r="E249" s="79"/>
      <c r="F249" s="82"/>
      <c r="G249" s="82"/>
      <c r="H249" s="82"/>
      <c r="I249" s="82"/>
      <c r="J249" s="75"/>
    </row>
    <row r="250" spans="1:10" ht="12.75">
      <c r="A250" s="75" t="s">
        <v>143</v>
      </c>
      <c r="B250" s="108">
        <v>1101</v>
      </c>
      <c r="C250" s="81" t="s">
        <v>257</v>
      </c>
      <c r="D250" s="73">
        <v>240</v>
      </c>
      <c r="E250" s="79"/>
      <c r="F250" s="82">
        <f>SUM(F251:F253)</f>
        <v>300</v>
      </c>
      <c r="G250" s="82">
        <f>SUM(G251:G253)</f>
        <v>89</v>
      </c>
      <c r="H250" s="82">
        <f>SUM(H251:H253)</f>
        <v>84</v>
      </c>
      <c r="I250" s="82">
        <f>SUM(I251:I253)</f>
        <v>29</v>
      </c>
      <c r="J250" s="75">
        <f>SUM(J251:J253)</f>
        <v>98</v>
      </c>
    </row>
    <row r="251" spans="1:10" ht="12.75">
      <c r="A251" s="75" t="s">
        <v>294</v>
      </c>
      <c r="B251" s="108">
        <v>1101</v>
      </c>
      <c r="C251" s="81" t="s">
        <v>257</v>
      </c>
      <c r="D251" s="73">
        <v>240</v>
      </c>
      <c r="E251" s="79">
        <v>226</v>
      </c>
      <c r="F251" s="82">
        <f>SUM(G251:J251)</f>
        <v>0</v>
      </c>
      <c r="G251" s="82">
        <f>18-18</f>
        <v>0</v>
      </c>
      <c r="H251" s="82"/>
      <c r="I251" s="82"/>
      <c r="J251" s="75"/>
    </row>
    <row r="252" spans="1:10" ht="12.75">
      <c r="A252" s="85" t="s">
        <v>295</v>
      </c>
      <c r="B252" s="108">
        <v>1101</v>
      </c>
      <c r="C252" s="81" t="s">
        <v>257</v>
      </c>
      <c r="D252" s="73">
        <v>240</v>
      </c>
      <c r="E252" s="79">
        <v>290</v>
      </c>
      <c r="F252" s="82">
        <f>SUM(G252:J252)</f>
        <v>296</v>
      </c>
      <c r="G252" s="82">
        <f>71+18</f>
        <v>89</v>
      </c>
      <c r="H252" s="82">
        <v>82</v>
      </c>
      <c r="I252" s="82">
        <v>29</v>
      </c>
      <c r="J252" s="75">
        <v>96</v>
      </c>
    </row>
    <row r="253" spans="1:10" ht="12.75">
      <c r="A253" s="75" t="s">
        <v>298</v>
      </c>
      <c r="B253" s="108">
        <v>1101</v>
      </c>
      <c r="C253" s="81" t="s">
        <v>257</v>
      </c>
      <c r="D253" s="73">
        <v>240</v>
      </c>
      <c r="E253" s="79">
        <v>340</v>
      </c>
      <c r="F253" s="82">
        <f>SUM(G253:J253)</f>
        <v>4</v>
      </c>
      <c r="G253" s="82"/>
      <c r="H253" s="82">
        <v>2</v>
      </c>
      <c r="I253" s="82"/>
      <c r="J253" s="75">
        <v>2</v>
      </c>
    </row>
    <row r="254" spans="1:10" ht="12.75">
      <c r="A254" s="75" t="s">
        <v>219</v>
      </c>
      <c r="B254" s="108"/>
      <c r="C254" s="81"/>
      <c r="D254" s="73"/>
      <c r="E254" s="100"/>
      <c r="F254" s="82">
        <f>SUM(F257+F261+F262+F263+F264+F265+F267+F269+F270+F272)</f>
        <v>8329.899999999998</v>
      </c>
      <c r="G254" s="82">
        <f>SUM(G257+G261+G262+G263+G264+G265+G267+G269+G270+G272)</f>
        <v>1878</v>
      </c>
      <c r="H254" s="82">
        <f>SUM(H257+H261+H262+H263+H264+H265+H267+H269+H270+H272)</f>
        <v>2147</v>
      </c>
      <c r="I254" s="82">
        <f>SUM(I257+I261+I262+I263+I264+I265+I267+I269+I270+I272)</f>
        <v>2051</v>
      </c>
      <c r="J254" s="75">
        <f>SUM(J257+J261+J262+J263+J264+J265+J267+J269+J270+J272)</f>
        <v>2253.9</v>
      </c>
    </row>
    <row r="255" spans="1:10" ht="12.75">
      <c r="A255" s="75" t="s">
        <v>258</v>
      </c>
      <c r="B255" s="108">
        <v>1101</v>
      </c>
      <c r="C255" s="81" t="s">
        <v>259</v>
      </c>
      <c r="D255" s="73"/>
      <c r="E255" s="100"/>
      <c r="F255" s="82"/>
      <c r="G255" s="82"/>
      <c r="H255" s="82"/>
      <c r="I255" s="82"/>
      <c r="J255" s="75"/>
    </row>
    <row r="256" spans="1:10" ht="12.75">
      <c r="A256" s="107" t="s">
        <v>329</v>
      </c>
      <c r="B256" s="108">
        <v>1101</v>
      </c>
      <c r="C256" s="81" t="s">
        <v>259</v>
      </c>
      <c r="D256" s="73">
        <v>110</v>
      </c>
      <c r="E256" s="100"/>
      <c r="F256" s="82"/>
      <c r="G256" s="82"/>
      <c r="H256" s="82"/>
      <c r="I256" s="82"/>
      <c r="J256" s="75"/>
    </row>
    <row r="257" spans="1:10" ht="12.75">
      <c r="A257" s="75" t="s">
        <v>285</v>
      </c>
      <c r="B257" s="108">
        <v>1101</v>
      </c>
      <c r="C257" s="81" t="s">
        <v>259</v>
      </c>
      <c r="D257" s="73">
        <v>110</v>
      </c>
      <c r="E257" s="79">
        <v>210</v>
      </c>
      <c r="F257" s="82">
        <f>SUM(F258:F259)</f>
        <v>5762.799999999999</v>
      </c>
      <c r="G257" s="82">
        <f>SUM(G258:G259)</f>
        <v>1202</v>
      </c>
      <c r="H257" s="82">
        <f>SUM(H258:H259)</f>
        <v>1442</v>
      </c>
      <c r="I257" s="82">
        <f>SUM(I258:I259)</f>
        <v>1442</v>
      </c>
      <c r="J257" s="75">
        <f>SUM(J258:J259)</f>
        <v>1676.8000000000002</v>
      </c>
    </row>
    <row r="258" spans="1:10" ht="12.75">
      <c r="A258" s="75" t="s">
        <v>286</v>
      </c>
      <c r="B258" s="108">
        <v>1101</v>
      </c>
      <c r="C258" s="81" t="s">
        <v>259</v>
      </c>
      <c r="D258" s="73">
        <v>110</v>
      </c>
      <c r="E258" s="79">
        <v>211</v>
      </c>
      <c r="F258" s="82">
        <f>SUM(G258:J258)</f>
        <v>4426.2</v>
      </c>
      <c r="G258" s="75">
        <v>923</v>
      </c>
      <c r="H258" s="75">
        <v>1107</v>
      </c>
      <c r="I258" s="75">
        <v>1107</v>
      </c>
      <c r="J258" s="75">
        <v>1289.2</v>
      </c>
    </row>
    <row r="259" spans="1:10" ht="12.75">
      <c r="A259" s="75" t="s">
        <v>287</v>
      </c>
      <c r="B259" s="108">
        <v>1101</v>
      </c>
      <c r="C259" s="81" t="s">
        <v>259</v>
      </c>
      <c r="D259" s="73">
        <v>110</v>
      </c>
      <c r="E259" s="79">
        <v>213</v>
      </c>
      <c r="F259" s="82">
        <f>SUM(G259:J259)</f>
        <v>1336.6</v>
      </c>
      <c r="G259" s="75">
        <v>279</v>
      </c>
      <c r="H259" s="75">
        <v>335</v>
      </c>
      <c r="I259" s="75">
        <v>335</v>
      </c>
      <c r="J259" s="75">
        <v>387.6</v>
      </c>
    </row>
    <row r="260" spans="1:10" ht="12.75">
      <c r="A260" s="75" t="s">
        <v>143</v>
      </c>
      <c r="B260" s="108">
        <v>1101</v>
      </c>
      <c r="C260" s="81" t="s">
        <v>259</v>
      </c>
      <c r="D260" s="73">
        <v>240</v>
      </c>
      <c r="E260" s="79"/>
      <c r="F260" s="82"/>
      <c r="G260" s="82"/>
      <c r="H260" s="82"/>
      <c r="I260" s="82"/>
      <c r="J260" s="75"/>
    </row>
    <row r="261" spans="1:10" ht="12.75">
      <c r="A261" s="75" t="s">
        <v>291</v>
      </c>
      <c r="B261" s="108">
        <v>1101</v>
      </c>
      <c r="C261" s="81" t="s">
        <v>259</v>
      </c>
      <c r="D261" s="73">
        <v>240</v>
      </c>
      <c r="E261" s="79">
        <v>221</v>
      </c>
      <c r="F261" s="82">
        <f>SUM(G261:J261)</f>
        <v>28</v>
      </c>
      <c r="G261" s="82">
        <v>7</v>
      </c>
      <c r="H261" s="82">
        <v>7</v>
      </c>
      <c r="I261" s="82">
        <v>7</v>
      </c>
      <c r="J261" s="75">
        <v>7</v>
      </c>
    </row>
    <row r="262" spans="1:10" ht="12.75">
      <c r="A262" s="75" t="s">
        <v>292</v>
      </c>
      <c r="B262" s="108">
        <v>1101</v>
      </c>
      <c r="C262" s="81" t="s">
        <v>259</v>
      </c>
      <c r="D262" s="73">
        <v>240</v>
      </c>
      <c r="E262" s="79">
        <v>223</v>
      </c>
      <c r="F262" s="82">
        <f>SUM(G262:J262)</f>
        <v>62.4</v>
      </c>
      <c r="G262" s="75">
        <v>22</v>
      </c>
      <c r="H262" s="75">
        <v>22</v>
      </c>
      <c r="I262" s="75">
        <f>21-10</f>
        <v>11</v>
      </c>
      <c r="J262" s="75">
        <f>22.4-15</f>
        <v>7.399999999999999</v>
      </c>
    </row>
    <row r="263" spans="1:10" ht="12.75">
      <c r="A263" s="75" t="s">
        <v>338</v>
      </c>
      <c r="B263" s="108">
        <v>1101</v>
      </c>
      <c r="C263" s="81" t="s">
        <v>259</v>
      </c>
      <c r="D263" s="73">
        <v>240</v>
      </c>
      <c r="E263" s="79">
        <v>224</v>
      </c>
      <c r="F263" s="82">
        <f>SUM(G263:J263)</f>
        <v>486</v>
      </c>
      <c r="G263" s="75">
        <v>120</v>
      </c>
      <c r="H263" s="75">
        <v>121</v>
      </c>
      <c r="I263" s="75">
        <f>120+5</f>
        <v>125</v>
      </c>
      <c r="J263" s="75">
        <v>120</v>
      </c>
    </row>
    <row r="264" spans="1:10" ht="12.75">
      <c r="A264" s="98" t="s">
        <v>293</v>
      </c>
      <c r="B264" s="108">
        <v>1101</v>
      </c>
      <c r="C264" s="81" t="s">
        <v>259</v>
      </c>
      <c r="D264" s="73">
        <v>240</v>
      </c>
      <c r="E264" s="109">
        <v>225</v>
      </c>
      <c r="F264" s="82">
        <f>SUM(G264:J264)</f>
        <v>126</v>
      </c>
      <c r="G264" s="75">
        <v>5</v>
      </c>
      <c r="H264" s="75">
        <v>5</v>
      </c>
      <c r="I264" s="75">
        <v>111</v>
      </c>
      <c r="J264" s="75">
        <v>5</v>
      </c>
    </row>
    <row r="265" spans="1:10" ht="12.75">
      <c r="A265" s="75" t="s">
        <v>294</v>
      </c>
      <c r="B265" s="108">
        <v>1101</v>
      </c>
      <c r="C265" s="81" t="s">
        <v>259</v>
      </c>
      <c r="D265" s="73">
        <v>240</v>
      </c>
      <c r="E265" s="79">
        <v>226</v>
      </c>
      <c r="F265" s="82">
        <f>SUM(G265:J265)</f>
        <v>1347.7</v>
      </c>
      <c r="G265" s="75">
        <v>370</v>
      </c>
      <c r="H265" s="75">
        <v>380</v>
      </c>
      <c r="I265" s="75">
        <f>231-5+38</f>
        <v>264</v>
      </c>
      <c r="J265" s="75">
        <f>283.7+50</f>
        <v>333.7</v>
      </c>
    </row>
    <row r="266" spans="1:10" ht="12.75">
      <c r="A266" s="75" t="s">
        <v>339</v>
      </c>
      <c r="B266" s="108">
        <v>1101</v>
      </c>
      <c r="C266" s="81" t="s">
        <v>259</v>
      </c>
      <c r="D266" s="73">
        <v>850</v>
      </c>
      <c r="E266" s="79"/>
      <c r="F266" s="82"/>
      <c r="G266" s="75"/>
      <c r="H266" s="75"/>
      <c r="I266" s="75"/>
      <c r="J266" s="75"/>
    </row>
    <row r="267" spans="1:10" ht="12.75">
      <c r="A267" s="75" t="s">
        <v>301</v>
      </c>
      <c r="B267" s="108">
        <v>1101</v>
      </c>
      <c r="C267" s="81" t="s">
        <v>259</v>
      </c>
      <c r="D267" s="73">
        <v>850</v>
      </c>
      <c r="E267" s="79">
        <v>290</v>
      </c>
      <c r="F267" s="82">
        <f>SUM(G267:J267)</f>
        <v>12</v>
      </c>
      <c r="G267" s="75">
        <v>2</v>
      </c>
      <c r="H267" s="75"/>
      <c r="I267" s="75">
        <v>1</v>
      </c>
      <c r="J267" s="75">
        <v>9</v>
      </c>
    </row>
    <row r="268" spans="1:10" ht="12.75">
      <c r="A268" s="75" t="s">
        <v>143</v>
      </c>
      <c r="B268" s="108">
        <v>1101</v>
      </c>
      <c r="C268" s="81" t="s">
        <v>259</v>
      </c>
      <c r="D268" s="73">
        <v>240</v>
      </c>
      <c r="E268" s="79"/>
      <c r="F268" s="82"/>
      <c r="G268" s="75"/>
      <c r="H268" s="75"/>
      <c r="I268" s="75"/>
      <c r="J268" s="75"/>
    </row>
    <row r="269" spans="1:10" ht="12.75">
      <c r="A269" s="75" t="s">
        <v>297</v>
      </c>
      <c r="B269" s="108">
        <v>1101</v>
      </c>
      <c r="C269" s="81" t="s">
        <v>259</v>
      </c>
      <c r="D269" s="73">
        <v>240</v>
      </c>
      <c r="E269" s="79">
        <v>310</v>
      </c>
      <c r="F269" s="82">
        <f>SUM(G269:J269)</f>
        <v>70</v>
      </c>
      <c r="G269" s="75"/>
      <c r="H269" s="75">
        <v>50</v>
      </c>
      <c r="I269" s="75"/>
      <c r="J269" s="75">
        <v>20</v>
      </c>
    </row>
    <row r="270" spans="1:10" ht="12.75">
      <c r="A270" s="75" t="s">
        <v>298</v>
      </c>
      <c r="B270" s="108">
        <v>1101</v>
      </c>
      <c r="C270" s="81" t="s">
        <v>259</v>
      </c>
      <c r="D270" s="73">
        <v>240</v>
      </c>
      <c r="E270" s="79">
        <v>340</v>
      </c>
      <c r="F270" s="82">
        <f>SUM(G270:J270)</f>
        <v>435</v>
      </c>
      <c r="G270" s="75">
        <v>150</v>
      </c>
      <c r="H270" s="75">
        <v>120</v>
      </c>
      <c r="I270" s="75">
        <v>90</v>
      </c>
      <c r="J270" s="75">
        <f>100-25</f>
        <v>75</v>
      </c>
    </row>
    <row r="271" spans="1:10" ht="12.75">
      <c r="A271" s="85" t="s">
        <v>337</v>
      </c>
      <c r="B271" s="108">
        <v>1105</v>
      </c>
      <c r="C271" s="81" t="s">
        <v>257</v>
      </c>
      <c r="D271" s="81"/>
      <c r="E271" s="100"/>
      <c r="F271" s="82"/>
      <c r="G271" s="75"/>
      <c r="H271" s="75"/>
      <c r="I271" s="75"/>
      <c r="J271" s="75"/>
    </row>
    <row r="272" spans="1:10" ht="12.75">
      <c r="A272" s="75" t="s">
        <v>143</v>
      </c>
      <c r="B272" s="108">
        <v>1105</v>
      </c>
      <c r="C272" s="81" t="s">
        <v>257</v>
      </c>
      <c r="D272" s="81">
        <v>240</v>
      </c>
      <c r="E272" s="100"/>
      <c r="F272" s="82"/>
      <c r="G272" s="75"/>
      <c r="H272" s="75"/>
      <c r="I272" s="75"/>
      <c r="J272" s="75"/>
    </row>
    <row r="273" spans="1:10" ht="12.75">
      <c r="A273" s="75" t="s">
        <v>294</v>
      </c>
      <c r="B273" s="108">
        <v>1105</v>
      </c>
      <c r="C273" s="81" t="s">
        <v>257</v>
      </c>
      <c r="D273" s="81">
        <v>240</v>
      </c>
      <c r="E273" s="100">
        <v>226</v>
      </c>
      <c r="F273" s="82">
        <f>SUM(G273:J273)</f>
        <v>300</v>
      </c>
      <c r="G273" s="75">
        <v>75</v>
      </c>
      <c r="H273" s="75">
        <v>75</v>
      </c>
      <c r="I273" s="75">
        <v>75</v>
      </c>
      <c r="J273" s="75">
        <v>75</v>
      </c>
    </row>
    <row r="274" spans="1:10" ht="12.75">
      <c r="A274" s="85" t="s">
        <v>261</v>
      </c>
      <c r="B274" s="108">
        <v>1200</v>
      </c>
      <c r="C274" s="81"/>
      <c r="D274" s="81"/>
      <c r="E274" s="100"/>
      <c r="F274" s="82">
        <f>SUM(F275+F285)</f>
        <v>3421.3999999999996</v>
      </c>
      <c r="G274" s="82">
        <f>SUM(G275+G285)</f>
        <v>786</v>
      </c>
      <c r="H274" s="82">
        <f>SUM(H275+H285)</f>
        <v>864</v>
      </c>
      <c r="I274" s="82">
        <f>SUM(I275+I285)</f>
        <v>687.5</v>
      </c>
      <c r="J274" s="75">
        <f>SUM(J275+J285)</f>
        <v>1083.9</v>
      </c>
    </row>
    <row r="275" spans="1:10" ht="12.75">
      <c r="A275" s="75" t="s">
        <v>262</v>
      </c>
      <c r="B275" s="108">
        <v>1202</v>
      </c>
      <c r="C275" s="73"/>
      <c r="D275" s="73"/>
      <c r="E275" s="79"/>
      <c r="F275" s="82">
        <f>SUM(F280+F283)</f>
        <v>887.5</v>
      </c>
      <c r="G275" s="82">
        <f>SUM(G280+G283)</f>
        <v>265</v>
      </c>
      <c r="H275" s="82">
        <f>SUM(H280+H283)</f>
        <v>265</v>
      </c>
      <c r="I275" s="82">
        <f>SUM(I280+I283)</f>
        <v>92.5</v>
      </c>
      <c r="J275" s="75">
        <f>SUM(J280+J283)</f>
        <v>265</v>
      </c>
    </row>
    <row r="276" spans="1:10" ht="12.75">
      <c r="A276" s="75" t="s">
        <v>247</v>
      </c>
      <c r="B276" s="108"/>
      <c r="C276" s="73"/>
      <c r="D276" s="73"/>
      <c r="E276" s="79"/>
      <c r="F276" s="82"/>
      <c r="G276" s="82"/>
      <c r="H276" s="82"/>
      <c r="I276" s="82"/>
      <c r="J276" s="75"/>
    </row>
    <row r="277" spans="1:10" ht="12.75">
      <c r="A277" s="75" t="s">
        <v>265</v>
      </c>
      <c r="B277" s="108">
        <v>1202</v>
      </c>
      <c r="C277" s="73"/>
      <c r="D277" s="73"/>
      <c r="E277" s="79"/>
      <c r="F277" s="82"/>
      <c r="G277" s="75"/>
      <c r="H277" s="75"/>
      <c r="I277" s="75"/>
      <c r="J277" s="75"/>
    </row>
    <row r="278" spans="1:10" ht="12.75">
      <c r="A278" s="85" t="s">
        <v>340</v>
      </c>
      <c r="B278" s="108">
        <v>1202</v>
      </c>
      <c r="C278" s="81" t="s">
        <v>264</v>
      </c>
      <c r="D278" s="73"/>
      <c r="E278" s="79"/>
      <c r="F278" s="82"/>
      <c r="G278" s="75"/>
      <c r="H278" s="75"/>
      <c r="I278" s="75"/>
      <c r="J278" s="75"/>
    </row>
    <row r="279" spans="1:10" ht="12.75" hidden="1">
      <c r="A279" s="75" t="s">
        <v>143</v>
      </c>
      <c r="B279" s="108">
        <v>1202</v>
      </c>
      <c r="C279" s="81" t="s">
        <v>264</v>
      </c>
      <c r="D279" s="73">
        <v>240</v>
      </c>
      <c r="E279" s="79"/>
      <c r="F279" s="82"/>
      <c r="G279" s="75"/>
      <c r="H279" s="75"/>
      <c r="I279" s="75"/>
      <c r="J279" s="75"/>
    </row>
    <row r="280" spans="1:10" ht="12.75">
      <c r="A280" s="75" t="s">
        <v>294</v>
      </c>
      <c r="B280" s="108">
        <v>1202</v>
      </c>
      <c r="C280" s="81" t="s">
        <v>264</v>
      </c>
      <c r="D280" s="73">
        <v>240</v>
      </c>
      <c r="E280" s="79">
        <v>226</v>
      </c>
      <c r="F280" s="82">
        <v>569.5</v>
      </c>
      <c r="G280" s="75">
        <v>170</v>
      </c>
      <c r="H280" s="75">
        <v>170</v>
      </c>
      <c r="I280" s="75">
        <v>59.5</v>
      </c>
      <c r="J280" s="75">
        <v>170</v>
      </c>
    </row>
    <row r="281" spans="1:10" ht="12.75">
      <c r="A281" s="75" t="s">
        <v>296</v>
      </c>
      <c r="B281" s="108">
        <v>1202</v>
      </c>
      <c r="C281" s="81" t="s">
        <v>264</v>
      </c>
      <c r="D281" s="73">
        <v>240</v>
      </c>
      <c r="E281" s="79">
        <v>300</v>
      </c>
      <c r="F281" s="82"/>
      <c r="G281" s="75"/>
      <c r="H281" s="75"/>
      <c r="I281" s="75"/>
      <c r="J281" s="75"/>
    </row>
    <row r="282" spans="1:10" ht="12.75">
      <c r="A282" s="75" t="s">
        <v>143</v>
      </c>
      <c r="B282" s="108">
        <v>1202</v>
      </c>
      <c r="C282" s="81" t="s">
        <v>264</v>
      </c>
      <c r="D282" s="73">
        <v>240</v>
      </c>
      <c r="E282" s="79"/>
      <c r="F282" s="82"/>
      <c r="G282" s="75"/>
      <c r="H282" s="75"/>
      <c r="I282" s="75"/>
      <c r="J282" s="75"/>
    </row>
    <row r="283" spans="1:10" ht="12.75">
      <c r="A283" s="75" t="s">
        <v>324</v>
      </c>
      <c r="B283" s="108">
        <v>1202</v>
      </c>
      <c r="C283" s="81" t="s">
        <v>264</v>
      </c>
      <c r="D283" s="73">
        <v>240</v>
      </c>
      <c r="E283" s="79">
        <v>340</v>
      </c>
      <c r="F283" s="82">
        <f>SUM(G283:J283)</f>
        <v>318</v>
      </c>
      <c r="G283" s="75">
        <v>95</v>
      </c>
      <c r="H283" s="75">
        <v>95</v>
      </c>
      <c r="I283" s="75">
        <v>33</v>
      </c>
      <c r="J283" s="75">
        <v>95</v>
      </c>
    </row>
    <row r="284" spans="1:10" ht="12.75">
      <c r="A284" s="75" t="s">
        <v>247</v>
      </c>
      <c r="B284" s="108"/>
      <c r="C284" s="73"/>
      <c r="D284" s="73"/>
      <c r="E284" s="79"/>
      <c r="F284" s="82"/>
      <c r="G284" s="82"/>
      <c r="H284" s="82"/>
      <c r="I284" s="82"/>
      <c r="J284" s="75"/>
    </row>
    <row r="285" spans="1:10" ht="12.75">
      <c r="A285" s="75" t="s">
        <v>265</v>
      </c>
      <c r="B285" s="108">
        <v>1204</v>
      </c>
      <c r="C285" s="73" t="s">
        <v>266</v>
      </c>
      <c r="D285" s="73"/>
      <c r="E285" s="79"/>
      <c r="F285" s="82">
        <f>SUM(F287+F291+F293)</f>
        <v>2533.8999999999996</v>
      </c>
      <c r="G285" s="82">
        <f>SUM(G287+G291+G293)</f>
        <v>521</v>
      </c>
      <c r="H285" s="82">
        <f>SUM(H287+H291+H293)</f>
        <v>599</v>
      </c>
      <c r="I285" s="82">
        <f>SUM(I287+I291+I293)</f>
        <v>595</v>
      </c>
      <c r="J285" s="75">
        <f>SUM(J287+J291+J293)</f>
        <v>818.9000000000001</v>
      </c>
    </row>
    <row r="286" spans="1:10" ht="12.75">
      <c r="A286" s="107" t="s">
        <v>329</v>
      </c>
      <c r="B286" s="108">
        <v>1204</v>
      </c>
      <c r="C286" s="73" t="s">
        <v>266</v>
      </c>
      <c r="D286" s="73">
        <v>110</v>
      </c>
      <c r="E286" s="79"/>
      <c r="F286" s="82"/>
      <c r="G286" s="82"/>
      <c r="H286" s="82"/>
      <c r="I286" s="82"/>
      <c r="J286" s="75"/>
    </row>
    <row r="287" spans="1:10" ht="12.75">
      <c r="A287" s="75" t="s">
        <v>285</v>
      </c>
      <c r="B287" s="108">
        <v>1204</v>
      </c>
      <c r="C287" s="73" t="s">
        <v>266</v>
      </c>
      <c r="D287" s="73">
        <v>110</v>
      </c>
      <c r="E287" s="79">
        <v>210</v>
      </c>
      <c r="F287" s="82">
        <f>SUM(F288:F289)</f>
        <v>1872.6</v>
      </c>
      <c r="G287" s="82">
        <f>SUM(G288:G289)</f>
        <v>391</v>
      </c>
      <c r="H287" s="82">
        <f>SUM(H288:H289)</f>
        <v>469</v>
      </c>
      <c r="I287" s="82">
        <f>SUM(I288:I289)</f>
        <v>469</v>
      </c>
      <c r="J287" s="75">
        <f>SUM(J288:J289)</f>
        <v>543.6</v>
      </c>
    </row>
    <row r="288" spans="1:10" ht="12.75">
      <c r="A288" s="75" t="s">
        <v>286</v>
      </c>
      <c r="B288" s="108">
        <v>1204</v>
      </c>
      <c r="C288" s="73" t="s">
        <v>266</v>
      </c>
      <c r="D288" s="73">
        <v>110</v>
      </c>
      <c r="E288" s="79">
        <v>211</v>
      </c>
      <c r="F288" s="82">
        <f>SUM(G288:J288)</f>
        <v>1438.2</v>
      </c>
      <c r="G288" s="75">
        <v>300</v>
      </c>
      <c r="H288" s="75">
        <v>360</v>
      </c>
      <c r="I288" s="75">
        <v>360</v>
      </c>
      <c r="J288" s="75">
        <v>418.2</v>
      </c>
    </row>
    <row r="289" spans="1:10" ht="12.75">
      <c r="A289" s="75" t="s">
        <v>287</v>
      </c>
      <c r="B289" s="108">
        <v>1204</v>
      </c>
      <c r="C289" s="73" t="s">
        <v>266</v>
      </c>
      <c r="D289" s="73">
        <v>110</v>
      </c>
      <c r="E289" s="79">
        <v>213</v>
      </c>
      <c r="F289" s="82">
        <f>SUM(G289:J289)</f>
        <v>434.4</v>
      </c>
      <c r="G289" s="75">
        <v>91</v>
      </c>
      <c r="H289" s="75">
        <v>109</v>
      </c>
      <c r="I289" s="75">
        <v>109</v>
      </c>
      <c r="J289" s="75">
        <v>125.4</v>
      </c>
    </row>
    <row r="290" spans="1:10" ht="12.75">
      <c r="A290" s="75" t="s">
        <v>143</v>
      </c>
      <c r="B290" s="108">
        <v>1204</v>
      </c>
      <c r="C290" s="73" t="s">
        <v>266</v>
      </c>
      <c r="D290" s="73">
        <v>240</v>
      </c>
      <c r="E290" s="79"/>
      <c r="F290" s="82"/>
      <c r="G290" s="75"/>
      <c r="H290" s="75"/>
      <c r="I290" s="75"/>
      <c r="J290" s="75"/>
    </row>
    <row r="291" spans="1:10" ht="12.75">
      <c r="A291" s="75" t="s">
        <v>294</v>
      </c>
      <c r="B291" s="108">
        <v>1204</v>
      </c>
      <c r="C291" s="73" t="s">
        <v>266</v>
      </c>
      <c r="D291" s="73">
        <v>240</v>
      </c>
      <c r="E291" s="79">
        <v>226</v>
      </c>
      <c r="F291" s="82">
        <f>SUM(G291:J291)</f>
        <v>659.3</v>
      </c>
      <c r="G291" s="75">
        <v>128</v>
      </c>
      <c r="H291" s="75">
        <f>128+2</f>
        <v>130</v>
      </c>
      <c r="I291" s="75">
        <f>128-2</f>
        <v>126</v>
      </c>
      <c r="J291" s="75">
        <f>128.3+147</f>
        <v>275.3</v>
      </c>
    </row>
    <row r="292" spans="1:10" ht="12.75">
      <c r="A292" s="75" t="s">
        <v>339</v>
      </c>
      <c r="B292" s="108">
        <v>1204</v>
      </c>
      <c r="C292" s="73" t="s">
        <v>266</v>
      </c>
      <c r="D292" s="73">
        <v>850</v>
      </c>
      <c r="E292" s="79"/>
      <c r="F292" s="82"/>
      <c r="G292" s="75"/>
      <c r="H292" s="75"/>
      <c r="I292" s="75"/>
      <c r="J292" s="75"/>
    </row>
    <row r="293" spans="1:10" ht="12.75">
      <c r="A293" s="75" t="s">
        <v>295</v>
      </c>
      <c r="B293" s="108">
        <v>1204</v>
      </c>
      <c r="C293" s="73" t="s">
        <v>266</v>
      </c>
      <c r="D293" s="73">
        <v>850</v>
      </c>
      <c r="E293" s="79">
        <v>290</v>
      </c>
      <c r="F293" s="82">
        <f>SUM(G293:J293)</f>
        <v>2</v>
      </c>
      <c r="G293" s="75">
        <v>2</v>
      </c>
      <c r="H293" s="75"/>
      <c r="I293" s="75"/>
      <c r="J293" s="75"/>
    </row>
    <row r="294" spans="1:10" ht="12.75">
      <c r="A294" s="75" t="s">
        <v>341</v>
      </c>
      <c r="B294" s="108"/>
      <c r="C294" s="73"/>
      <c r="D294" s="73"/>
      <c r="E294" s="73"/>
      <c r="F294" s="75">
        <f>SUM(F14+F106+F112+F182+F206+F215+F247+F274)</f>
        <v>91639.7</v>
      </c>
      <c r="G294" s="75">
        <f>SUM(G14+G106+G112+G182+G206+G215+G247+G274)</f>
        <v>8955.3</v>
      </c>
      <c r="H294" s="75">
        <f>SUM(H14+H106+H112+H182+H206+H215+H247+H274)</f>
        <v>12339.8</v>
      </c>
      <c r="I294" s="75">
        <f>SUM(I14+I106+I112+I182+I206+I215+I247+I274)</f>
        <v>47480.100000000006</v>
      </c>
      <c r="J294" s="75">
        <f>SUM(J14+J106+J112+J182+J206+J215+J247+J274)</f>
        <v>22864.500000000004</v>
      </c>
    </row>
  </sheetData>
  <sheetProtection selectLockedCells="1" selectUnlockedCells="1"/>
  <printOptions/>
  <pageMargins left="0.75" right="0.75" top="1" bottom="0.8583333333333333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2012-12-28T06:36:44Z</cp:lastPrinted>
  <dcterms:created xsi:type="dcterms:W3CDTF">1996-10-08T23:32:33Z</dcterms:created>
  <dcterms:modified xsi:type="dcterms:W3CDTF">2013-01-09T13:53:29Z</dcterms:modified>
  <cp:category/>
  <cp:version/>
  <cp:contentType/>
  <cp:contentStatus/>
</cp:coreProperties>
</file>