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 defaultThemeVersion="124226"/>
  <xr:revisionPtr revIDLastSave="0" documentId="13_ncr:1_{73597D2E-CA46-4ECA-809A-AE36801044EF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Прилож.1 ДОХОДОВ 2022 НДФЛ" sheetId="20" r:id="rId1"/>
    <sheet name="Прилож 2 функц " sheetId="5" r:id="rId2"/>
    <sheet name="Прилож №3 ведомств." sheetId="10" r:id="rId3"/>
    <sheet name="Прил.№4 по разд подр. " sheetId="7" r:id="rId4"/>
    <sheet name="СВОДНАЯ БР 2021_проект" sheetId="18" state="hidden" r:id="rId5"/>
  </sheets>
  <externalReferences>
    <externalReference r:id="rId6"/>
    <externalReference r:id="rId7"/>
    <externalReference r:id="rId8"/>
  </externalReferences>
  <definedNames>
    <definedName name="_xlnm._FilterDatabase" localSheetId="1" hidden="1">'Прилож 2 функц '!$A$13:$O$186</definedName>
    <definedName name="_xlnm._FilterDatabase" localSheetId="2" hidden="1">'Прилож №3 ведомств.'!$A$8:$IT$181</definedName>
    <definedName name="_xlnm._FilterDatabase" localSheetId="4" hidden="1">'СВОДНАЯ БР 2021_проект'!$A$9:$N$261</definedName>
    <definedName name="OLE_LINK1" localSheetId="0">'Прилож.1 ДОХОДОВ 2022 НДФЛ'!$C$48</definedName>
    <definedName name="_xlnm.Print_Area" localSheetId="3">'Прил.№4 по разд подр. '!$A$1:$D$39</definedName>
    <definedName name="_xlnm.Print_Area" localSheetId="1">'Прилож 2 функц '!$A$1:$H$184</definedName>
    <definedName name="_xlnm.Print_Area" localSheetId="2">'Прилож №3 ведомств.'!$A$1:$E$181</definedName>
    <definedName name="_xlnm.Print_Area" localSheetId="0">'Прилож.1 ДОХОДОВ 2022 НДФЛ'!$A$1:$F$53</definedName>
    <definedName name="_xlnm.Print_Area" localSheetId="4">'СВОДНАЯ БР 2021_проект'!$A$1:$E$262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0" i="10" l="1"/>
  <c r="E178" i="10"/>
  <c r="E176" i="10"/>
  <c r="E171" i="10"/>
  <c r="E166" i="10"/>
  <c r="E164" i="10"/>
  <c r="E162" i="10"/>
  <c r="E153" i="10"/>
  <c r="E150" i="10"/>
  <c r="E146" i="10"/>
  <c r="E142" i="10"/>
  <c r="E102" i="10"/>
  <c r="E90" i="10"/>
  <c r="E88" i="10"/>
  <c r="E86" i="10"/>
  <c r="E73" i="10"/>
  <c r="E53" i="10"/>
  <c r="E49" i="10"/>
  <c r="E47" i="10"/>
  <c r="E44" i="10"/>
  <c r="E42" i="10"/>
  <c r="E40" i="10"/>
  <c r="E38" i="10"/>
  <c r="E35" i="10"/>
  <c r="E68" i="10"/>
  <c r="E64" i="10"/>
  <c r="E61" i="10"/>
  <c r="E58" i="10"/>
  <c r="E29" i="10"/>
  <c r="E25" i="10"/>
  <c r="D13" i="20" l="1"/>
  <c r="D51" i="20"/>
  <c r="D52" i="20"/>
  <c r="D20" i="20" l="1"/>
  <c r="D19" i="20" s="1"/>
  <c r="D21" i="20"/>
  <c r="D43" i="20"/>
  <c r="E94" i="10"/>
  <c r="E97" i="10"/>
  <c r="E120" i="10" l="1"/>
  <c r="E126" i="10"/>
  <c r="E123" i="10"/>
  <c r="E106" i="10"/>
  <c r="E132" i="10"/>
  <c r="E79" i="10"/>
  <c r="E81" i="10"/>
  <c r="E110" i="10"/>
  <c r="E159" i="10"/>
  <c r="E137" i="10"/>
  <c r="E114" i="10"/>
  <c r="E117" i="10"/>
  <c r="E87" i="10"/>
  <c r="E23" i="10" l="1"/>
  <c r="E21" i="10"/>
  <c r="E18" i="10"/>
  <c r="E14" i="10"/>
  <c r="E25" i="5"/>
  <c r="D25" i="7"/>
  <c r="D37" i="20"/>
  <c r="H50" i="20"/>
  <c r="H49" i="20" s="1"/>
  <c r="G50" i="20"/>
  <c r="G49" i="20" s="1"/>
  <c r="F50" i="20"/>
  <c r="F49" i="20" s="1"/>
  <c r="E50" i="20"/>
  <c r="E49" i="20" s="1"/>
  <c r="D50" i="20"/>
  <c r="D49" i="20" s="1"/>
  <c r="H46" i="20"/>
  <c r="H45" i="20" s="1"/>
  <c r="G46" i="20"/>
  <c r="G45" i="20" s="1"/>
  <c r="F46" i="20"/>
  <c r="F45" i="20" s="1"/>
  <c r="E46" i="20"/>
  <c r="E45" i="20" s="1"/>
  <c r="D46" i="20"/>
  <c r="D45" i="20" s="1"/>
  <c r="D42" i="20"/>
  <c r="D41" i="20"/>
  <c r="D35" i="20"/>
  <c r="D25" i="20"/>
  <c r="D24" i="20" s="1"/>
  <c r="D23" i="20" s="1"/>
  <c r="H19" i="20"/>
  <c r="G19" i="20"/>
  <c r="F19" i="20"/>
  <c r="E19" i="20"/>
  <c r="D16" i="20"/>
  <c r="D15" i="20" s="1"/>
  <c r="D14" i="20" s="1"/>
  <c r="H13" i="20"/>
  <c r="H12" i="20" s="1"/>
  <c r="G13" i="20"/>
  <c r="G12" i="20" s="1"/>
  <c r="F13" i="20"/>
  <c r="F12" i="20" s="1"/>
  <c r="E13" i="20"/>
  <c r="E12" i="20" s="1"/>
  <c r="D12" i="20"/>
  <c r="E11" i="20" l="1"/>
  <c r="F11" i="20"/>
  <c r="G11" i="20"/>
  <c r="H11" i="20"/>
  <c r="D44" i="20"/>
  <c r="D40" i="20" s="1"/>
  <c r="D39" i="20" s="1"/>
  <c r="E44" i="20"/>
  <c r="E40" i="20" s="1"/>
  <c r="E39" i="20" s="1"/>
  <c r="F44" i="20"/>
  <c r="F40" i="20" s="1"/>
  <c r="F39" i="20" s="1"/>
  <c r="D11" i="20"/>
  <c r="H44" i="20"/>
  <c r="H40" i="20" s="1"/>
  <c r="H39" i="20" s="1"/>
  <c r="G44" i="20"/>
  <c r="G40" i="20" s="1"/>
  <c r="G39" i="20" s="1"/>
  <c r="D34" i="20"/>
  <c r="E53" i="20" l="1"/>
  <c r="F53" i="20"/>
  <c r="H53" i="20"/>
  <c r="D53" i="20"/>
  <c r="G53" i="20"/>
  <c r="D42" i="7" l="1"/>
  <c r="E67" i="5"/>
  <c r="E66" i="5" s="1"/>
  <c r="E67" i="10"/>
  <c r="E66" i="10" s="1"/>
  <c r="E65" i="10" s="1"/>
  <c r="E166" i="5" l="1"/>
  <c r="E163" i="10"/>
  <c r="E178" i="5" l="1"/>
  <c r="I265" i="18"/>
  <c r="G261" i="18"/>
  <c r="E259" i="18"/>
  <c r="E258" i="18" s="1"/>
  <c r="E257" i="18" s="1"/>
  <c r="E256" i="18" s="1"/>
  <c r="G252" i="18"/>
  <c r="E252" i="18"/>
  <c r="E251" i="18" s="1"/>
  <c r="G251" i="18"/>
  <c r="E250" i="18"/>
  <c r="G249" i="18"/>
  <c r="E249" i="18"/>
  <c r="E248" i="18" s="1"/>
  <c r="I248" i="18"/>
  <c r="G248" i="18"/>
  <c r="E247" i="18"/>
  <c r="E246" i="18"/>
  <c r="G245" i="18"/>
  <c r="I244" i="18"/>
  <c r="G244" i="18"/>
  <c r="I243" i="18"/>
  <c r="G243" i="18"/>
  <c r="I242" i="18"/>
  <c r="G242" i="18"/>
  <c r="I241" i="18"/>
  <c r="G241" i="18"/>
  <c r="G239" i="18"/>
  <c r="E239" i="18"/>
  <c r="G238" i="18"/>
  <c r="E238" i="18"/>
  <c r="I237" i="18"/>
  <c r="G237" i="18"/>
  <c r="I236" i="18"/>
  <c r="G236" i="18"/>
  <c r="I235" i="18"/>
  <c r="G235" i="18"/>
  <c r="G231" i="18"/>
  <c r="E231" i="18"/>
  <c r="E230" i="18" s="1"/>
  <c r="G230" i="18"/>
  <c r="E229" i="18"/>
  <c r="E228" i="18" s="1"/>
  <c r="I228" i="18"/>
  <c r="G228" i="18"/>
  <c r="I227" i="18"/>
  <c r="G227" i="18"/>
  <c r="E226" i="18"/>
  <c r="E225" i="18"/>
  <c r="E224" i="18" s="1"/>
  <c r="I224" i="18"/>
  <c r="G224" i="18"/>
  <c r="I223" i="18"/>
  <c r="G223" i="18"/>
  <c r="I222" i="18"/>
  <c r="G222" i="18"/>
  <c r="G220" i="18"/>
  <c r="E220" i="18"/>
  <c r="G219" i="18"/>
  <c r="H219" i="18" s="1"/>
  <c r="E219" i="18"/>
  <c r="E218" i="18" s="1"/>
  <c r="G218" i="18"/>
  <c r="G217" i="18"/>
  <c r="G216" i="18"/>
  <c r="I215" i="18"/>
  <c r="G215" i="18"/>
  <c r="E214" i="18"/>
  <c r="G213" i="18"/>
  <c r="E213" i="18"/>
  <c r="E212" i="18" s="1"/>
  <c r="G212" i="18"/>
  <c r="G211" i="18"/>
  <c r="G209" i="18"/>
  <c r="E209" i="18"/>
  <c r="G208" i="18"/>
  <c r="E208" i="18"/>
  <c r="E207" i="18" s="1"/>
  <c r="G207" i="18"/>
  <c r="G206" i="18"/>
  <c r="E205" i="18"/>
  <c r="E204" i="18" s="1"/>
  <c r="E203" i="18" s="1"/>
  <c r="G204" i="18"/>
  <c r="G203" i="18"/>
  <c r="G202" i="18"/>
  <c r="G201" i="18"/>
  <c r="E200" i="18"/>
  <c r="E199" i="18" s="1"/>
  <c r="E198" i="18" s="1"/>
  <c r="G199" i="18"/>
  <c r="G198" i="18"/>
  <c r="G197" i="18"/>
  <c r="I196" i="18"/>
  <c r="G196" i="18"/>
  <c r="I195" i="18"/>
  <c r="G195" i="18"/>
  <c r="G193" i="18"/>
  <c r="H193" i="18" s="1"/>
  <c r="E193" i="18"/>
  <c r="G192" i="18"/>
  <c r="E192" i="18"/>
  <c r="E191" i="18" s="1"/>
  <c r="G191" i="18"/>
  <c r="G190" i="18"/>
  <c r="G189" i="18"/>
  <c r="G187" i="18"/>
  <c r="E187" i="18"/>
  <c r="E186" i="18" s="1"/>
  <c r="G186" i="18"/>
  <c r="G185" i="18"/>
  <c r="G184" i="18"/>
  <c r="G183" i="18"/>
  <c r="G182" i="18"/>
  <c r="G180" i="18"/>
  <c r="E180" i="18"/>
  <c r="E179" i="18" s="1"/>
  <c r="G179" i="18"/>
  <c r="G178" i="18"/>
  <c r="G176" i="18"/>
  <c r="H176" i="18" s="1"/>
  <c r="E176" i="18"/>
  <c r="G175" i="18"/>
  <c r="E175" i="18"/>
  <c r="E174" i="18" s="1"/>
  <c r="G174" i="18"/>
  <c r="G172" i="18"/>
  <c r="E172" i="18"/>
  <c r="E171" i="18" s="1"/>
  <c r="G171" i="18"/>
  <c r="G170" i="18"/>
  <c r="G168" i="18"/>
  <c r="H168" i="18" s="1"/>
  <c r="E168" i="18"/>
  <c r="E167" i="18" s="1"/>
  <c r="E166" i="18" s="1"/>
  <c r="G167" i="18"/>
  <c r="G166" i="18"/>
  <c r="G164" i="18"/>
  <c r="E164" i="18"/>
  <c r="E163" i="18" s="1"/>
  <c r="G163" i="18"/>
  <c r="G162" i="18"/>
  <c r="G161" i="18"/>
  <c r="G159" i="18"/>
  <c r="E159" i="18"/>
  <c r="E158" i="18" s="1"/>
  <c r="G158" i="18"/>
  <c r="G157" i="18"/>
  <c r="G155" i="18"/>
  <c r="H155" i="18" s="1"/>
  <c r="E155" i="18"/>
  <c r="G154" i="18"/>
  <c r="E154" i="18"/>
  <c r="E153" i="18" s="1"/>
  <c r="G153" i="18"/>
  <c r="G152" i="18"/>
  <c r="G150" i="18"/>
  <c r="H150" i="18" s="1"/>
  <c r="E150" i="18"/>
  <c r="G149" i="18"/>
  <c r="E149" i="18"/>
  <c r="E148" i="18" s="1"/>
  <c r="G148" i="18"/>
  <c r="G147" i="18"/>
  <c r="G146" i="18"/>
  <c r="G144" i="18"/>
  <c r="E144" i="18"/>
  <c r="E143" i="18" s="1"/>
  <c r="G143" i="18"/>
  <c r="G142" i="18"/>
  <c r="G140" i="18"/>
  <c r="E140" i="18"/>
  <c r="E139" i="18" s="1"/>
  <c r="E138" i="18" s="1"/>
  <c r="G139" i="18"/>
  <c r="G138" i="18"/>
  <c r="G136" i="18"/>
  <c r="E136" i="18"/>
  <c r="E135" i="18" s="1"/>
  <c r="G135" i="18"/>
  <c r="G134" i="18"/>
  <c r="G132" i="18"/>
  <c r="E132" i="18"/>
  <c r="E131" i="18" s="1"/>
  <c r="E130" i="18" s="1"/>
  <c r="G131" i="18"/>
  <c r="G130" i="18"/>
  <c r="G128" i="18"/>
  <c r="E128" i="18"/>
  <c r="E127" i="18" s="1"/>
  <c r="G127" i="18"/>
  <c r="G126" i="18"/>
  <c r="G125" i="18"/>
  <c r="G121" i="18"/>
  <c r="E121" i="18"/>
  <c r="E120" i="18" s="1"/>
  <c r="G120" i="18"/>
  <c r="E119" i="18"/>
  <c r="E118" i="18" s="1"/>
  <c r="G118" i="18"/>
  <c r="I117" i="18"/>
  <c r="G117" i="18"/>
  <c r="I116" i="18"/>
  <c r="E116" i="18"/>
  <c r="E114" i="18" s="1"/>
  <c r="I115" i="18"/>
  <c r="E115" i="18"/>
  <c r="G114" i="18"/>
  <c r="G113" i="18"/>
  <c r="I112" i="18"/>
  <c r="G112" i="18"/>
  <c r="G111" i="18"/>
  <c r="G110" i="18"/>
  <c r="G108" i="18"/>
  <c r="H108" i="18" s="1"/>
  <c r="E108" i="18"/>
  <c r="G107" i="18"/>
  <c r="E107" i="18"/>
  <c r="G104" i="18"/>
  <c r="E104" i="18"/>
  <c r="E103" i="18" s="1"/>
  <c r="E102" i="18" s="1"/>
  <c r="G103" i="18"/>
  <c r="G102" i="18"/>
  <c r="G101" i="18"/>
  <c r="G100" i="18"/>
  <c r="G99" i="18"/>
  <c r="G97" i="18"/>
  <c r="H97" i="18" s="1"/>
  <c r="E97" i="18"/>
  <c r="G96" i="18"/>
  <c r="E96" i="18"/>
  <c r="E95" i="18" s="1"/>
  <c r="G95" i="18"/>
  <c r="G94" i="18"/>
  <c r="G93" i="18"/>
  <c r="G91" i="18"/>
  <c r="E91" i="18"/>
  <c r="E90" i="18" s="1"/>
  <c r="G90" i="18"/>
  <c r="G89" i="18"/>
  <c r="G87" i="18"/>
  <c r="F87" i="18"/>
  <c r="F86" i="18" s="1"/>
  <c r="E87" i="18"/>
  <c r="G86" i="18"/>
  <c r="E86" i="18"/>
  <c r="E85" i="18" s="1"/>
  <c r="G85" i="18"/>
  <c r="G83" i="18"/>
  <c r="H83" i="18" s="1"/>
  <c r="F83" i="18"/>
  <c r="E83" i="18"/>
  <c r="E82" i="18" s="1"/>
  <c r="G82" i="18"/>
  <c r="F82" i="18"/>
  <c r="F81" i="18" s="1"/>
  <c r="F80" i="18" s="1"/>
  <c r="F79" i="18" s="1"/>
  <c r="G81" i="18"/>
  <c r="G80" i="18"/>
  <c r="G79" i="18"/>
  <c r="G78" i="18"/>
  <c r="H78" i="18" s="1"/>
  <c r="G77" i="18"/>
  <c r="E77" i="18"/>
  <c r="E76" i="18" s="1"/>
  <c r="G76" i="18"/>
  <c r="G75" i="18"/>
  <c r="E74" i="18"/>
  <c r="E73" i="18" s="1"/>
  <c r="G73" i="18"/>
  <c r="G72" i="18"/>
  <c r="G69" i="18"/>
  <c r="H69" i="18" s="1"/>
  <c r="E69" i="18"/>
  <c r="G68" i="18"/>
  <c r="H68" i="18" s="1"/>
  <c r="E68" i="18"/>
  <c r="I67" i="18"/>
  <c r="G67" i="18"/>
  <c r="G64" i="18"/>
  <c r="H64" i="18" s="1"/>
  <c r="E64" i="18"/>
  <c r="I63" i="18"/>
  <c r="G63" i="18"/>
  <c r="E63" i="18"/>
  <c r="G59" i="18"/>
  <c r="E59" i="18"/>
  <c r="G58" i="18"/>
  <c r="E58" i="18"/>
  <c r="E57" i="18"/>
  <c r="E56" i="18" s="1"/>
  <c r="G56" i="18"/>
  <c r="I55" i="18"/>
  <c r="G55" i="18"/>
  <c r="G52" i="18"/>
  <c r="E52" i="18"/>
  <c r="G51" i="18"/>
  <c r="I50" i="18"/>
  <c r="G50" i="18"/>
  <c r="G47" i="18"/>
  <c r="E47" i="18"/>
  <c r="G46" i="18"/>
  <c r="E46" i="18"/>
  <c r="I45" i="18"/>
  <c r="G45" i="18"/>
  <c r="I44" i="18"/>
  <c r="G44" i="18"/>
  <c r="I43" i="18"/>
  <c r="G43" i="18"/>
  <c r="G42" i="18"/>
  <c r="G40" i="18"/>
  <c r="H40" i="18" s="1"/>
  <c r="E40" i="18"/>
  <c r="E39" i="18" s="1"/>
  <c r="G39" i="18"/>
  <c r="G38" i="18"/>
  <c r="G37" i="18"/>
  <c r="G33" i="18"/>
  <c r="E33" i="18"/>
  <c r="E32" i="18" s="1"/>
  <c r="G32" i="18"/>
  <c r="I29" i="18"/>
  <c r="J29" i="18" s="1"/>
  <c r="G29" i="18"/>
  <c r="E29" i="18"/>
  <c r="I28" i="18"/>
  <c r="G28" i="18"/>
  <c r="I27" i="18"/>
  <c r="G25" i="18"/>
  <c r="E25" i="18"/>
  <c r="I24" i="18"/>
  <c r="G24" i="18"/>
  <c r="I23" i="18"/>
  <c r="G23" i="18"/>
  <c r="G21" i="18"/>
  <c r="E21" i="18"/>
  <c r="G20" i="18"/>
  <c r="I19" i="18"/>
  <c r="G19" i="18"/>
  <c r="I18" i="18"/>
  <c r="G18" i="18"/>
  <c r="G15" i="18"/>
  <c r="E15" i="18"/>
  <c r="G14" i="18"/>
  <c r="E14" i="18"/>
  <c r="E13" i="18" s="1"/>
  <c r="G13" i="18"/>
  <c r="I12" i="18"/>
  <c r="G12" i="18"/>
  <c r="I11" i="18"/>
  <c r="G11" i="18"/>
  <c r="G10" i="18"/>
  <c r="H174" i="18" l="1"/>
  <c r="H228" i="18"/>
  <c r="H33" i="18"/>
  <c r="H86" i="18"/>
  <c r="H132" i="18"/>
  <c r="J224" i="18"/>
  <c r="H87" i="18"/>
  <c r="H140" i="18"/>
  <c r="H208" i="18"/>
  <c r="H213" i="18"/>
  <c r="J228" i="18"/>
  <c r="E245" i="18"/>
  <c r="H245" i="18" s="1"/>
  <c r="H249" i="18"/>
  <c r="J44" i="18"/>
  <c r="H104" i="18"/>
  <c r="H248" i="18"/>
  <c r="H15" i="18"/>
  <c r="H29" i="18"/>
  <c r="H120" i="18"/>
  <c r="H130" i="18"/>
  <c r="H46" i="18"/>
  <c r="H107" i="18"/>
  <c r="H209" i="18"/>
  <c r="H239" i="18"/>
  <c r="H47" i="18"/>
  <c r="H138" i="18"/>
  <c r="H59" i="18"/>
  <c r="H85" i="18"/>
  <c r="H21" i="18"/>
  <c r="H25" i="18"/>
  <c r="H52" i="18"/>
  <c r="H58" i="18"/>
  <c r="H238" i="18"/>
  <c r="H118" i="18"/>
  <c r="H32" i="18"/>
  <c r="H166" i="18"/>
  <c r="H63" i="18"/>
  <c r="H220" i="18"/>
  <c r="H224" i="18"/>
  <c r="H230" i="18"/>
  <c r="H251" i="18"/>
  <c r="H56" i="18"/>
  <c r="E55" i="18"/>
  <c r="H55" i="18" s="1"/>
  <c r="E81" i="18"/>
  <c r="H82" i="18"/>
  <c r="E147" i="18"/>
  <c r="H148" i="18"/>
  <c r="E72" i="18"/>
  <c r="H73" i="18"/>
  <c r="H95" i="18"/>
  <c r="E94" i="18"/>
  <c r="H143" i="18"/>
  <c r="E142" i="18"/>
  <c r="H142" i="18" s="1"/>
  <c r="H153" i="18"/>
  <c r="E162" i="18"/>
  <c r="H163" i="18"/>
  <c r="E206" i="18"/>
  <c r="H206" i="18" s="1"/>
  <c r="H207" i="18"/>
  <c r="E211" i="18"/>
  <c r="H211" i="18" s="1"/>
  <c r="H212" i="18"/>
  <c r="H90" i="18"/>
  <c r="E89" i="18"/>
  <c r="H89" i="18" s="1"/>
  <c r="E157" i="18"/>
  <c r="H157" i="18" s="1"/>
  <c r="H158" i="18"/>
  <c r="H198" i="18"/>
  <c r="E197" i="18"/>
  <c r="H203" i="18"/>
  <c r="E202" i="18"/>
  <c r="E244" i="18"/>
  <c r="E38" i="18"/>
  <c r="H39" i="18"/>
  <c r="H135" i="18"/>
  <c r="E134" i="18"/>
  <c r="H134" i="18" s="1"/>
  <c r="H179" i="18"/>
  <c r="E178" i="18"/>
  <c r="H178" i="18" s="1"/>
  <c r="H191" i="18"/>
  <c r="E190" i="18"/>
  <c r="H218" i="18"/>
  <c r="H13" i="18"/>
  <c r="E12" i="18"/>
  <c r="H76" i="18"/>
  <c r="E75" i="18"/>
  <c r="H75" i="18" s="1"/>
  <c r="H102" i="18"/>
  <c r="E100" i="18"/>
  <c r="E101" i="18"/>
  <c r="H101" i="18" s="1"/>
  <c r="E113" i="18"/>
  <c r="H114" i="18"/>
  <c r="H186" i="18"/>
  <c r="E185" i="18"/>
  <c r="H127" i="18"/>
  <c r="E126" i="18"/>
  <c r="H171" i="18"/>
  <c r="E170" i="18"/>
  <c r="H170" i="18" s="1"/>
  <c r="E237" i="18"/>
  <c r="H14" i="18"/>
  <c r="E45" i="18"/>
  <c r="H77" i="18"/>
  <c r="H91" i="18"/>
  <c r="H96" i="18"/>
  <c r="H103" i="18"/>
  <c r="E117" i="18"/>
  <c r="H117" i="18" s="1"/>
  <c r="H199" i="18"/>
  <c r="H231" i="18"/>
  <c r="H252" i="18"/>
  <c r="H121" i="18"/>
  <c r="H128" i="18"/>
  <c r="H131" i="18"/>
  <c r="H136" i="18"/>
  <c r="H139" i="18"/>
  <c r="H144" i="18"/>
  <c r="H149" i="18"/>
  <c r="H154" i="18"/>
  <c r="H159" i="18"/>
  <c r="H164" i="18"/>
  <c r="H167" i="18"/>
  <c r="H172" i="18"/>
  <c r="H175" i="18"/>
  <c r="H180" i="18"/>
  <c r="H187" i="18"/>
  <c r="H192" i="18"/>
  <c r="H204" i="18"/>
  <c r="E24" i="18"/>
  <c r="E20" i="18"/>
  <c r="E51" i="18"/>
  <c r="E223" i="18"/>
  <c r="E227" i="18"/>
  <c r="E28" i="18"/>
  <c r="H28" i="18" s="1"/>
  <c r="H227" i="18" l="1"/>
  <c r="J227" i="18"/>
  <c r="H45" i="18"/>
  <c r="H100" i="18"/>
  <c r="E99" i="18"/>
  <c r="H99" i="18" s="1"/>
  <c r="E201" i="18"/>
  <c r="H201" i="18" s="1"/>
  <c r="H202" i="18"/>
  <c r="E93" i="18"/>
  <c r="H93" i="18" s="1"/>
  <c r="H94" i="18"/>
  <c r="E222" i="18"/>
  <c r="J223" i="18"/>
  <c r="H223" i="18"/>
  <c r="E184" i="18"/>
  <c r="H185" i="18"/>
  <c r="E161" i="18"/>
  <c r="H162" i="18"/>
  <c r="E79" i="18"/>
  <c r="H79" i="18" s="1"/>
  <c r="H81" i="18"/>
  <c r="E80" i="18"/>
  <c r="H80" i="18" s="1"/>
  <c r="H51" i="18"/>
  <c r="E50" i="18"/>
  <c r="H50" i="18" s="1"/>
  <c r="J237" i="18"/>
  <c r="H237" i="18"/>
  <c r="E236" i="18"/>
  <c r="E189" i="18"/>
  <c r="H189" i="18" s="1"/>
  <c r="H190" i="18"/>
  <c r="E196" i="18"/>
  <c r="I197" i="18"/>
  <c r="H197" i="18"/>
  <c r="E19" i="18"/>
  <c r="H20" i="18"/>
  <c r="E37" i="18"/>
  <c r="H37" i="18" s="1"/>
  <c r="H38" i="18"/>
  <c r="H72" i="18"/>
  <c r="E67" i="18"/>
  <c r="H67" i="18" s="1"/>
  <c r="H24" i="18"/>
  <c r="E23" i="18"/>
  <c r="E112" i="18"/>
  <c r="H113" i="18"/>
  <c r="H12" i="18"/>
  <c r="H244" i="18"/>
  <c r="E243" i="18"/>
  <c r="J244" i="18"/>
  <c r="E125" i="18"/>
  <c r="H125" i="18" s="1"/>
  <c r="H126" i="18"/>
  <c r="H147" i="18"/>
  <c r="J222" i="18" l="1"/>
  <c r="H222" i="18"/>
  <c r="E217" i="18"/>
  <c r="J196" i="18"/>
  <c r="H196" i="18"/>
  <c r="E195" i="18"/>
  <c r="H161" i="18"/>
  <c r="E152" i="18"/>
  <c r="E44" i="18"/>
  <c r="E111" i="18"/>
  <c r="H112" i="18"/>
  <c r="E242" i="18"/>
  <c r="J243" i="18"/>
  <c r="H243" i="18"/>
  <c r="H23" i="18"/>
  <c r="J23" i="18"/>
  <c r="H184" i="18"/>
  <c r="E183" i="18"/>
  <c r="E18" i="18"/>
  <c r="J19" i="18"/>
  <c r="H19" i="18"/>
  <c r="H236" i="18"/>
  <c r="J236" i="18"/>
  <c r="H111" i="18" l="1"/>
  <c r="E110" i="18"/>
  <c r="H110" i="18" s="1"/>
  <c r="H44" i="18"/>
  <c r="E43" i="18"/>
  <c r="E216" i="18"/>
  <c r="H217" i="18"/>
  <c r="H152" i="18"/>
  <c r="E146" i="18"/>
  <c r="H146" i="18" s="1"/>
  <c r="J18" i="18"/>
  <c r="H18" i="18"/>
  <c r="E11" i="18"/>
  <c r="E182" i="18"/>
  <c r="H182" i="18" s="1"/>
  <c r="H183" i="18"/>
  <c r="J242" i="18"/>
  <c r="E241" i="18"/>
  <c r="H242" i="18"/>
  <c r="J195" i="18"/>
  <c r="H195" i="18"/>
  <c r="E10" i="18" l="1"/>
  <c r="H11" i="18"/>
  <c r="I10" i="18"/>
  <c r="H216" i="18"/>
  <c r="E215" i="18"/>
  <c r="H43" i="18"/>
  <c r="J241" i="18"/>
  <c r="H241" i="18"/>
  <c r="E235" i="18"/>
  <c r="H215" i="18" l="1"/>
  <c r="J215" i="18"/>
  <c r="H235" i="18"/>
  <c r="J235" i="18"/>
  <c r="E42" i="18"/>
  <c r="H42" i="18" s="1"/>
  <c r="H10" i="18"/>
  <c r="I261" i="18" l="1"/>
  <c r="E261" i="18"/>
  <c r="E266" i="18" l="1"/>
  <c r="J265" i="18"/>
  <c r="H261" i="18"/>
  <c r="E264" i="18"/>
  <c r="F261" i="18"/>
  <c r="G263" i="18"/>
  <c r="J261" i="18"/>
  <c r="D40" i="7" l="1"/>
  <c r="G132" i="10"/>
  <c r="G137" i="10"/>
  <c r="G159" i="10" l="1"/>
  <c r="H159" i="10" s="1"/>
  <c r="G162" i="10"/>
  <c r="H162" i="10" s="1"/>
  <c r="G176" i="10"/>
  <c r="G180" i="10"/>
  <c r="H180" i="10" s="1"/>
  <c r="H126" i="10"/>
  <c r="H132" i="10"/>
  <c r="H137" i="10"/>
  <c r="G86" i="10"/>
  <c r="G87" i="10"/>
  <c r="G88" i="10"/>
  <c r="H88" i="10" s="1"/>
  <c r="G89" i="10"/>
  <c r="G90" i="10"/>
  <c r="H90" i="10" s="1"/>
  <c r="G91" i="10"/>
  <c r="G92" i="10"/>
  <c r="G93" i="10"/>
  <c r="G94" i="10"/>
  <c r="H94" i="10" s="1"/>
  <c r="G95" i="10"/>
  <c r="G96" i="10"/>
  <c r="G97" i="10"/>
  <c r="H97" i="10" s="1"/>
  <c r="G98" i="10"/>
  <c r="G99" i="10"/>
  <c r="G100" i="10"/>
  <c r="G101" i="10"/>
  <c r="G102" i="10"/>
  <c r="H102" i="10" s="1"/>
  <c r="G103" i="10"/>
  <c r="G104" i="10"/>
  <c r="G105" i="10"/>
  <c r="G106" i="10"/>
  <c r="H106" i="10" s="1"/>
  <c r="G107" i="10"/>
  <c r="G108" i="10"/>
  <c r="G109" i="10"/>
  <c r="G110" i="10"/>
  <c r="H110" i="10" s="1"/>
  <c r="G111" i="10"/>
  <c r="G112" i="10"/>
  <c r="G113" i="10"/>
  <c r="G114" i="10"/>
  <c r="H114" i="10" s="1"/>
  <c r="G115" i="10"/>
  <c r="G116" i="10"/>
  <c r="G117" i="10"/>
  <c r="H117" i="10" s="1"/>
  <c r="G118" i="10"/>
  <c r="G119" i="10"/>
  <c r="G120" i="10"/>
  <c r="H120" i="10" s="1"/>
  <c r="G121" i="10"/>
  <c r="G122" i="10"/>
  <c r="G123" i="10"/>
  <c r="H123" i="10" s="1"/>
  <c r="G124" i="10"/>
  <c r="G125" i="10"/>
  <c r="G82" i="10"/>
  <c r="G83" i="10"/>
  <c r="G84" i="10"/>
  <c r="G85" i="10"/>
  <c r="G56" i="10"/>
  <c r="G57" i="10"/>
  <c r="G58" i="10"/>
  <c r="H58" i="10" s="1"/>
  <c r="G59" i="10"/>
  <c r="G60" i="10"/>
  <c r="G61" i="10"/>
  <c r="H61" i="10" s="1"/>
  <c r="G62" i="10"/>
  <c r="G63" i="10"/>
  <c r="G64" i="10"/>
  <c r="H64" i="10" s="1"/>
  <c r="G69" i="10"/>
  <c r="G70" i="10"/>
  <c r="G71" i="10"/>
  <c r="G72" i="10"/>
  <c r="G73" i="10"/>
  <c r="H73" i="10" s="1"/>
  <c r="G74" i="10"/>
  <c r="G75" i="10"/>
  <c r="G76" i="10"/>
  <c r="G77" i="10"/>
  <c r="G78" i="10"/>
  <c r="G79" i="10"/>
  <c r="H79" i="10" s="1"/>
  <c r="G80" i="10"/>
  <c r="G81" i="10"/>
  <c r="H81" i="10" s="1"/>
  <c r="H140" i="5"/>
  <c r="I140" i="5" s="1"/>
  <c r="I26" i="7"/>
  <c r="I24" i="7"/>
  <c r="I23" i="7"/>
  <c r="I22" i="7"/>
  <c r="I20" i="7"/>
  <c r="I21" i="7"/>
  <c r="I18" i="7"/>
  <c r="I15" i="7"/>
  <c r="H86" i="10" l="1"/>
  <c r="H176" i="10"/>
  <c r="G141" i="10" l="1"/>
  <c r="G142" i="10"/>
  <c r="H142" i="10" s="1"/>
  <c r="G145" i="10"/>
  <c r="G149" i="10"/>
  <c r="G150" i="10"/>
  <c r="H150" i="10" s="1"/>
  <c r="G153" i="10"/>
  <c r="H153" i="10" s="1"/>
  <c r="G50" i="10"/>
  <c r="G51" i="10"/>
  <c r="G52" i="10"/>
  <c r="G53" i="10"/>
  <c r="H53" i="10" s="1"/>
  <c r="G54" i="10"/>
  <c r="G55" i="10"/>
  <c r="H145" i="5"/>
  <c r="H149" i="5"/>
  <c r="I149" i="5" s="1"/>
  <c r="H153" i="5"/>
  <c r="H156" i="5"/>
  <c r="H59" i="5"/>
  <c r="H62" i="5"/>
  <c r="H65" i="5"/>
  <c r="H73" i="5"/>
  <c r="H79" i="5"/>
  <c r="H81" i="5"/>
  <c r="G33" i="10"/>
  <c r="G34" i="10"/>
  <c r="G35" i="10"/>
  <c r="H35" i="10" s="1"/>
  <c r="G38" i="10"/>
  <c r="H38" i="10" s="1"/>
  <c r="G39" i="10"/>
  <c r="G40" i="10"/>
  <c r="H40" i="10" s="1"/>
  <c r="G41" i="10"/>
  <c r="G42" i="10"/>
  <c r="H42" i="10" s="1"/>
  <c r="G14" i="10"/>
  <c r="H14" i="10" s="1"/>
  <c r="G22" i="10"/>
  <c r="G23" i="10"/>
  <c r="G44" i="10"/>
  <c r="H44" i="10" s="1"/>
  <c r="G45" i="10"/>
  <c r="G46" i="10"/>
  <c r="G47" i="10"/>
  <c r="H47" i="10" s="1"/>
  <c r="G48" i="10"/>
  <c r="G49" i="10"/>
  <c r="H49" i="10" s="1"/>
  <c r="G43" i="10"/>
  <c r="G178" i="10"/>
  <c r="H178" i="10" s="1"/>
  <c r="G136" i="10"/>
  <c r="G25" i="10"/>
  <c r="H25" i="10" s="1"/>
  <c r="G151" i="10" l="1"/>
  <c r="G166" i="10"/>
  <c r="H166" i="10" s="1"/>
  <c r="G135" i="10"/>
  <c r="G177" i="10"/>
  <c r="G29" i="10"/>
  <c r="H29" i="10" s="1"/>
  <c r="G21" i="10"/>
  <c r="H21" i="10" s="1"/>
  <c r="G152" i="10"/>
  <c r="G148" i="10"/>
  <c r="G164" i="10"/>
  <c r="H164" i="10" s="1"/>
  <c r="G174" i="10"/>
  <c r="G175" i="10"/>
  <c r="G18" i="10"/>
  <c r="H18" i="10" s="1"/>
  <c r="G131" i="10"/>
  <c r="G170" i="10"/>
  <c r="G171" i="10"/>
  <c r="H171" i="10" s="1"/>
  <c r="G179" i="10"/>
  <c r="G161" i="10"/>
  <c r="G158" i="10"/>
  <c r="G146" i="10"/>
  <c r="H146" i="10" s="1"/>
  <c r="G36" i="10"/>
  <c r="G37" i="10"/>
  <c r="G13" i="10"/>
  <c r="G17" i="10"/>
  <c r="G28" i="10"/>
  <c r="G32" i="10"/>
  <c r="G130" i="10"/>
  <c r="G140" i="10"/>
  <c r="G157" i="10"/>
  <c r="G20" i="10"/>
  <c r="H23" i="10"/>
  <c r="I32" i="7" l="1"/>
  <c r="G144" i="10"/>
  <c r="G134" i="10"/>
  <c r="I33" i="7"/>
  <c r="G147" i="10"/>
  <c r="G133" i="10"/>
  <c r="I29" i="7"/>
  <c r="G24" i="10"/>
  <c r="G163" i="10"/>
  <c r="G173" i="10"/>
  <c r="G169" i="10"/>
  <c r="G165" i="10"/>
  <c r="G27" i="10"/>
  <c r="G129" i="10"/>
  <c r="G16" i="10"/>
  <c r="G31" i="10"/>
  <c r="G12" i="10"/>
  <c r="G168" i="10" l="1"/>
  <c r="I37" i="7"/>
  <c r="G160" i="10"/>
  <c r="G19" i="10"/>
  <c r="I31" i="7"/>
  <c r="G139" i="10"/>
  <c r="G143" i="10"/>
  <c r="G156" i="10"/>
  <c r="G167" i="10" l="1"/>
  <c r="I36" i="7"/>
  <c r="I17" i="7"/>
  <c r="G26" i="10"/>
  <c r="I30" i="7"/>
  <c r="G138" i="10"/>
  <c r="G128" i="10"/>
  <c r="I28" i="7"/>
  <c r="I14" i="7"/>
  <c r="G15" i="10"/>
  <c r="I13" i="7"/>
  <c r="G11" i="10"/>
  <c r="I38" i="7"/>
  <c r="G172" i="10"/>
  <c r="H86" i="5"/>
  <c r="I86" i="5" s="1"/>
  <c r="H88" i="5"/>
  <c r="I88" i="5" s="1"/>
  <c r="H90" i="5"/>
  <c r="I90" i="5" s="1"/>
  <c r="H18" i="5"/>
  <c r="I18" i="5" s="1"/>
  <c r="H17" i="5"/>
  <c r="H23" i="5"/>
  <c r="I23" i="5" s="1"/>
  <c r="H26" i="5"/>
  <c r="H28" i="5"/>
  <c r="H30" i="5"/>
  <c r="H52" i="5"/>
  <c r="H34" i="5"/>
  <c r="H37" i="5"/>
  <c r="H39" i="5"/>
  <c r="H41" i="5"/>
  <c r="H43" i="5"/>
  <c r="H46" i="5"/>
  <c r="H48" i="5"/>
  <c r="E42" i="5"/>
  <c r="E64" i="5"/>
  <c r="E63" i="5" s="1"/>
  <c r="I65" i="5"/>
  <c r="E43" i="10"/>
  <c r="H42" i="5" l="1"/>
  <c r="H43" i="10"/>
  <c r="G127" i="10"/>
  <c r="I27" i="7"/>
  <c r="G10" i="10"/>
  <c r="G155" i="10"/>
  <c r="I35" i="7"/>
  <c r="G9" i="10"/>
  <c r="E63" i="10"/>
  <c r="H63" i="10" l="1"/>
  <c r="H64" i="5"/>
  <c r="I64" i="5" s="1"/>
  <c r="G30" i="10"/>
  <c r="G154" i="10"/>
  <c r="I34" i="7"/>
  <c r="E62" i="10"/>
  <c r="E112" i="5"/>
  <c r="E111" i="5" s="1"/>
  <c r="E110" i="5" s="1"/>
  <c r="H62" i="10" l="1"/>
  <c r="H63" i="5"/>
  <c r="I63" i="5" s="1"/>
  <c r="I39" i="7"/>
  <c r="G181" i="10"/>
  <c r="E108" i="5"/>
  <c r="E107" i="5" s="1"/>
  <c r="E105" i="10"/>
  <c r="E104" i="10" l="1"/>
  <c r="H104" i="10" s="1"/>
  <c r="H105" i="10"/>
  <c r="E145" i="10"/>
  <c r="H145" i="10" s="1"/>
  <c r="E136" i="10"/>
  <c r="E89" i="10"/>
  <c r="E85" i="10"/>
  <c r="H85" i="10" s="1"/>
  <c r="E148" i="5"/>
  <c r="E147" i="5" s="1"/>
  <c r="E146" i="5" s="1"/>
  <c r="D32" i="7" s="1"/>
  <c r="H89" i="5" l="1"/>
  <c r="H89" i="10"/>
  <c r="E135" i="10"/>
  <c r="H139" i="5"/>
  <c r="H136" i="10"/>
  <c r="H87" i="5"/>
  <c r="H87" i="10"/>
  <c r="E144" i="10"/>
  <c r="H148" i="5"/>
  <c r="I148" i="5" s="1"/>
  <c r="E84" i="10"/>
  <c r="H85" i="5"/>
  <c r="E17" i="10"/>
  <c r="H17" i="10" s="1"/>
  <c r="H144" i="10" l="1"/>
  <c r="L144" i="10"/>
  <c r="H84" i="5"/>
  <c r="H84" i="10"/>
  <c r="E134" i="10"/>
  <c r="H138" i="5"/>
  <c r="H135" i="10"/>
  <c r="E143" i="10"/>
  <c r="H143" i="10" s="1"/>
  <c r="H147" i="5"/>
  <c r="I147" i="5" s="1"/>
  <c r="H22" i="5"/>
  <c r="H117" i="5"/>
  <c r="I117" i="5" s="1"/>
  <c r="H120" i="5"/>
  <c r="I120" i="5" s="1"/>
  <c r="H135" i="5"/>
  <c r="I135" i="5" s="1"/>
  <c r="H165" i="5"/>
  <c r="I165" i="5" s="1"/>
  <c r="E182" i="5"/>
  <c r="H174" i="5"/>
  <c r="I174" i="5" s="1"/>
  <c r="H179" i="5"/>
  <c r="I179" i="5" s="1"/>
  <c r="H181" i="5"/>
  <c r="I181" i="5" s="1"/>
  <c r="H183" i="5"/>
  <c r="I183" i="5" s="1"/>
  <c r="H167" i="5"/>
  <c r="I167" i="5" s="1"/>
  <c r="E168" i="5"/>
  <c r="I145" i="5"/>
  <c r="I153" i="5"/>
  <c r="I156" i="5"/>
  <c r="H105" i="5"/>
  <c r="I105" i="5" s="1"/>
  <c r="H113" i="5"/>
  <c r="I113" i="5" s="1"/>
  <c r="H127" i="5"/>
  <c r="H94" i="5"/>
  <c r="I94" i="5" s="1"/>
  <c r="H100" i="5"/>
  <c r="I100" i="5" s="1"/>
  <c r="I81" i="5"/>
  <c r="I79" i="5"/>
  <c r="I73" i="5"/>
  <c r="I62" i="5"/>
  <c r="I59" i="5"/>
  <c r="I52" i="5"/>
  <c r="I46" i="5"/>
  <c r="I48" i="5"/>
  <c r="E40" i="5"/>
  <c r="I34" i="5"/>
  <c r="E133" i="10" l="1"/>
  <c r="H137" i="5"/>
  <c r="H134" i="10"/>
  <c r="G32" i="7"/>
  <c r="H146" i="5"/>
  <c r="I146" i="5" s="1"/>
  <c r="I168" i="5"/>
  <c r="I30" i="5"/>
  <c r="E179" i="10"/>
  <c r="H179" i="10" s="1"/>
  <c r="E175" i="10"/>
  <c r="E170" i="10"/>
  <c r="H170" i="10" s="1"/>
  <c r="E165" i="10"/>
  <c r="E161" i="10"/>
  <c r="E158" i="10"/>
  <c r="E152" i="10"/>
  <c r="E149" i="10"/>
  <c r="E141" i="10"/>
  <c r="E131" i="10"/>
  <c r="E125" i="10"/>
  <c r="E122" i="10"/>
  <c r="E119" i="10"/>
  <c r="E116" i="10"/>
  <c r="E113" i="10"/>
  <c r="E109" i="10"/>
  <c r="E101" i="10"/>
  <c r="E96" i="10"/>
  <c r="E93" i="10"/>
  <c r="E80" i="10"/>
  <c r="E78" i="10"/>
  <c r="E72" i="10"/>
  <c r="F61" i="10"/>
  <c r="F60" i="10" s="1"/>
  <c r="E60" i="10"/>
  <c r="F58" i="10"/>
  <c r="F57" i="10" s="1"/>
  <c r="F56" i="10" s="1"/>
  <c r="F55" i="10" s="1"/>
  <c r="F54" i="10" s="1"/>
  <c r="E57" i="10"/>
  <c r="E52" i="10"/>
  <c r="H52" i="10" s="1"/>
  <c r="E48" i="10"/>
  <c r="E46" i="10"/>
  <c r="H46" i="10" s="1"/>
  <c r="E41" i="10"/>
  <c r="E39" i="10"/>
  <c r="E37" i="10"/>
  <c r="H37" i="10" s="1"/>
  <c r="E34" i="10"/>
  <c r="E28" i="10"/>
  <c r="E24" i="10"/>
  <c r="E22" i="10"/>
  <c r="E20" i="10"/>
  <c r="E16" i="10"/>
  <c r="H16" i="10" s="1"/>
  <c r="E13" i="10"/>
  <c r="H13" i="10" s="1"/>
  <c r="H33" i="5" l="1"/>
  <c r="H34" i="10"/>
  <c r="H27" i="5"/>
  <c r="H22" i="10"/>
  <c r="H80" i="10"/>
  <c r="H80" i="5"/>
  <c r="H116" i="5"/>
  <c r="H113" i="10"/>
  <c r="H155" i="5"/>
  <c r="H152" i="10"/>
  <c r="H29" i="5"/>
  <c r="H24" i="10"/>
  <c r="E115" i="10"/>
  <c r="H115" i="10" s="1"/>
  <c r="H116" i="10"/>
  <c r="H134" i="5"/>
  <c r="H131" i="10"/>
  <c r="H162" i="5"/>
  <c r="I162" i="5" s="1"/>
  <c r="H158" i="10"/>
  <c r="H60" i="10"/>
  <c r="H61" i="5"/>
  <c r="H129" i="5"/>
  <c r="I129" i="5" s="1"/>
  <c r="H125" i="10"/>
  <c r="H169" i="5"/>
  <c r="I169" i="5" s="1"/>
  <c r="H165" i="10"/>
  <c r="H93" i="5"/>
  <c r="H93" i="10"/>
  <c r="H56" i="5"/>
  <c r="I56" i="5" s="1"/>
  <c r="H28" i="10"/>
  <c r="H40" i="5"/>
  <c r="H41" i="10"/>
  <c r="H72" i="10"/>
  <c r="H72" i="5"/>
  <c r="H104" i="5"/>
  <c r="H101" i="10"/>
  <c r="H123" i="5"/>
  <c r="I123" i="5" s="1"/>
  <c r="H119" i="10"/>
  <c r="H144" i="5"/>
  <c r="H141" i="10"/>
  <c r="H164" i="5"/>
  <c r="H161" i="10"/>
  <c r="H178" i="5"/>
  <c r="H175" i="10"/>
  <c r="H25" i="5"/>
  <c r="H20" i="10"/>
  <c r="H78" i="10"/>
  <c r="H78" i="5"/>
  <c r="H99" i="5"/>
  <c r="H96" i="10"/>
  <c r="E108" i="10"/>
  <c r="H111" i="5" s="1"/>
  <c r="H109" i="10"/>
  <c r="E121" i="10"/>
  <c r="H121" i="10" s="1"/>
  <c r="H122" i="10"/>
  <c r="H152" i="5"/>
  <c r="H149" i="10"/>
  <c r="H166" i="5"/>
  <c r="I166" i="5" s="1"/>
  <c r="H163" i="10"/>
  <c r="H180" i="5"/>
  <c r="H177" i="10"/>
  <c r="G29" i="7"/>
  <c r="H136" i="5"/>
  <c r="H133" i="10"/>
  <c r="H57" i="10"/>
  <c r="H58" i="5"/>
  <c r="H32" i="7"/>
  <c r="J32" i="7"/>
  <c r="H38" i="5"/>
  <c r="H39" i="10"/>
  <c r="H47" i="5"/>
  <c r="H48" i="10"/>
  <c r="H45" i="5"/>
  <c r="H51" i="5"/>
  <c r="H16" i="5"/>
  <c r="H21" i="5"/>
  <c r="H36" i="5"/>
  <c r="E36" i="10"/>
  <c r="E51" i="10"/>
  <c r="H51" i="10" s="1"/>
  <c r="E112" i="10"/>
  <c r="E124" i="10"/>
  <c r="E56" i="10"/>
  <c r="E151" i="10"/>
  <c r="E118" i="10"/>
  <c r="E92" i="10"/>
  <c r="E95" i="10"/>
  <c r="E148" i="10"/>
  <c r="L145" i="10" s="1"/>
  <c r="H96" i="5"/>
  <c r="H119" i="5"/>
  <c r="H97" i="5"/>
  <c r="H112" i="5"/>
  <c r="H126" i="5"/>
  <c r="I126" i="5" s="1"/>
  <c r="H173" i="5"/>
  <c r="H182" i="5"/>
  <c r="I182" i="5" s="1"/>
  <c r="E45" i="10"/>
  <c r="E77" i="10"/>
  <c r="E12" i="10"/>
  <c r="E19" i="10"/>
  <c r="H19" i="10" s="1"/>
  <c r="E27" i="10"/>
  <c r="E33" i="10"/>
  <c r="H33" i="10" s="1"/>
  <c r="E59" i="10"/>
  <c r="E71" i="10"/>
  <c r="E100" i="10"/>
  <c r="E130" i="10"/>
  <c r="E140" i="10"/>
  <c r="K143" i="10" s="1"/>
  <c r="E157" i="10"/>
  <c r="H157" i="10" s="1"/>
  <c r="E160" i="10"/>
  <c r="H160" i="10" s="1"/>
  <c r="E169" i="10"/>
  <c r="E174" i="10"/>
  <c r="H12" i="10" l="1"/>
  <c r="L13" i="7"/>
  <c r="E91" i="10"/>
  <c r="H118" i="5"/>
  <c r="E54" i="10"/>
  <c r="H125" i="5"/>
  <c r="H133" i="5"/>
  <c r="H130" i="10"/>
  <c r="H92" i="5"/>
  <c r="H92" i="10"/>
  <c r="H128" i="5"/>
  <c r="H124" i="10"/>
  <c r="J29" i="7"/>
  <c r="H172" i="5"/>
  <c r="H169" i="10"/>
  <c r="H59" i="10"/>
  <c r="H60" i="5"/>
  <c r="H103" i="5"/>
  <c r="H100" i="10"/>
  <c r="H77" i="10"/>
  <c r="H77" i="5"/>
  <c r="H55" i="5"/>
  <c r="H27" i="10"/>
  <c r="H122" i="5"/>
  <c r="H118" i="10"/>
  <c r="H98" i="5"/>
  <c r="H95" i="10"/>
  <c r="H177" i="5"/>
  <c r="H174" i="10"/>
  <c r="H143" i="5"/>
  <c r="H140" i="10"/>
  <c r="H71" i="10"/>
  <c r="H71" i="5"/>
  <c r="H151" i="5"/>
  <c r="H148" i="10"/>
  <c r="H154" i="5"/>
  <c r="H151" i="10"/>
  <c r="H115" i="5"/>
  <c r="H112" i="10"/>
  <c r="E107" i="10"/>
  <c r="H107" i="10" s="1"/>
  <c r="H108" i="10"/>
  <c r="H56" i="10"/>
  <c r="H57" i="5"/>
  <c r="H35" i="5"/>
  <c r="H36" i="10"/>
  <c r="H44" i="5"/>
  <c r="H45" i="10"/>
  <c r="H24" i="5"/>
  <c r="H15" i="5"/>
  <c r="H32" i="5"/>
  <c r="H50" i="5"/>
  <c r="E32" i="10"/>
  <c r="L15" i="7" s="1"/>
  <c r="E50" i="10"/>
  <c r="E111" i="10"/>
  <c r="E55" i="10"/>
  <c r="H55" i="10" s="1"/>
  <c r="E139" i="10"/>
  <c r="H139" i="10" s="1"/>
  <c r="E147" i="10"/>
  <c r="H160" i="5"/>
  <c r="H161" i="5"/>
  <c r="H95" i="5"/>
  <c r="H163" i="5"/>
  <c r="E76" i="10"/>
  <c r="E75" i="10"/>
  <c r="E129" i="10"/>
  <c r="E168" i="10"/>
  <c r="H168" i="10" s="1"/>
  <c r="E156" i="10"/>
  <c r="H156" i="10" s="1"/>
  <c r="E99" i="10"/>
  <c r="E70" i="10"/>
  <c r="E26" i="10"/>
  <c r="H26" i="10" s="1"/>
  <c r="E11" i="10"/>
  <c r="H11" i="10" s="1"/>
  <c r="E173" i="10"/>
  <c r="E15" i="10"/>
  <c r="L14" i="7" s="1"/>
  <c r="L17" i="7" l="1"/>
  <c r="H50" i="10"/>
  <c r="L16" i="7"/>
  <c r="H32" i="10"/>
  <c r="E31" i="10"/>
  <c r="H31" i="10" s="1"/>
  <c r="G25" i="7"/>
  <c r="J25" i="7" s="1"/>
  <c r="H99" i="10"/>
  <c r="H75" i="10"/>
  <c r="H75" i="5"/>
  <c r="H176" i="5"/>
  <c r="H173" i="10"/>
  <c r="H132" i="5"/>
  <c r="H129" i="10"/>
  <c r="H76" i="10"/>
  <c r="H76" i="5"/>
  <c r="H114" i="5"/>
  <c r="H111" i="10"/>
  <c r="H20" i="5"/>
  <c r="H15" i="10"/>
  <c r="H70" i="10"/>
  <c r="H70" i="5"/>
  <c r="G33" i="7"/>
  <c r="H150" i="5"/>
  <c r="H147" i="10"/>
  <c r="H54" i="10"/>
  <c r="G17" i="7"/>
  <c r="G31" i="7"/>
  <c r="H142" i="5"/>
  <c r="H91" i="10"/>
  <c r="G16" i="7"/>
  <c r="H49" i="5"/>
  <c r="E10" i="10"/>
  <c r="H10" i="10" s="1"/>
  <c r="G19" i="7"/>
  <c r="G14" i="7"/>
  <c r="G21" i="7"/>
  <c r="H31" i="5"/>
  <c r="G15" i="7"/>
  <c r="H54" i="5"/>
  <c r="E103" i="10"/>
  <c r="H171" i="5"/>
  <c r="G37" i="7"/>
  <c r="E138" i="10"/>
  <c r="H102" i="5"/>
  <c r="E74" i="10"/>
  <c r="L20" i="7" s="1"/>
  <c r="E172" i="10"/>
  <c r="E69" i="10"/>
  <c r="L18" i="7" s="1"/>
  <c r="E155" i="10"/>
  <c r="H155" i="10" s="1"/>
  <c r="E128" i="10"/>
  <c r="H138" i="10" l="1"/>
  <c r="L30" i="7"/>
  <c r="H25" i="7"/>
  <c r="J33" i="7"/>
  <c r="H106" i="5"/>
  <c r="H103" i="10"/>
  <c r="G38" i="7"/>
  <c r="J38" i="7" s="1"/>
  <c r="H172" i="10"/>
  <c r="H69" i="10"/>
  <c r="H69" i="5"/>
  <c r="G28" i="7"/>
  <c r="H128" i="10"/>
  <c r="H74" i="10"/>
  <c r="H74" i="5"/>
  <c r="J21" i="7"/>
  <c r="J31" i="7"/>
  <c r="J14" i="7"/>
  <c r="J17" i="7"/>
  <c r="J16" i="7"/>
  <c r="J37" i="7"/>
  <c r="J15" i="7"/>
  <c r="J19" i="7"/>
  <c r="G30" i="7"/>
  <c r="H141" i="5"/>
  <c r="E98" i="10"/>
  <c r="L24" i="7" s="1"/>
  <c r="G20" i="7"/>
  <c r="E167" i="10"/>
  <c r="L36" i="7" s="1"/>
  <c r="G18" i="7"/>
  <c r="E9" i="10"/>
  <c r="G26" i="7"/>
  <c r="H159" i="5"/>
  <c r="G35" i="7"/>
  <c r="H131" i="5"/>
  <c r="E127" i="10"/>
  <c r="L27" i="7" s="1"/>
  <c r="H91" i="5"/>
  <c r="E83" i="10"/>
  <c r="H175" i="5"/>
  <c r="E154" i="10"/>
  <c r="L34" i="7" s="1"/>
  <c r="H170" i="5" l="1"/>
  <c r="J170" i="5"/>
  <c r="H9" i="10"/>
  <c r="J28" i="7"/>
  <c r="G24" i="7"/>
  <c r="J24" i="7" s="1"/>
  <c r="H98" i="10"/>
  <c r="H83" i="5"/>
  <c r="H83" i="10"/>
  <c r="G34" i="7"/>
  <c r="J34" i="7" s="1"/>
  <c r="H154" i="10"/>
  <c r="G36" i="7"/>
  <c r="H167" i="10"/>
  <c r="G27" i="7"/>
  <c r="H127" i="10"/>
  <c r="J30" i="7"/>
  <c r="J26" i="7"/>
  <c r="J20" i="7"/>
  <c r="J18" i="7"/>
  <c r="J35" i="7"/>
  <c r="E82" i="10"/>
  <c r="L22" i="7" s="1"/>
  <c r="G23" i="7"/>
  <c r="H130" i="5"/>
  <c r="H101" i="5"/>
  <c r="H157" i="5"/>
  <c r="H158" i="5"/>
  <c r="H82" i="10" l="1"/>
  <c r="J27" i="7"/>
  <c r="J36" i="7"/>
  <c r="J23" i="7"/>
  <c r="G22" i="7"/>
  <c r="H82" i="5"/>
  <c r="E30" i="10"/>
  <c r="E181" i="10" s="1"/>
  <c r="H30" i="10" l="1"/>
  <c r="J22" i="7"/>
  <c r="H181" i="10" l="1"/>
  <c r="H184" i="5"/>
  <c r="F181" i="10"/>
  <c r="G39" i="7"/>
  <c r="I41" i="5"/>
  <c r="I39" i="5"/>
  <c r="J39" i="7" l="1"/>
  <c r="I28" i="5"/>
  <c r="E61" i="5" l="1"/>
  <c r="E58" i="5"/>
  <c r="E60" i="5" l="1"/>
  <c r="I60" i="5" s="1"/>
  <c r="I61" i="5"/>
  <c r="E57" i="5"/>
  <c r="I58" i="5"/>
  <c r="E23" i="7"/>
  <c r="E12" i="7"/>
  <c r="F184" i="5"/>
  <c r="E180" i="5"/>
  <c r="E173" i="5"/>
  <c r="E164" i="5"/>
  <c r="E161" i="5"/>
  <c r="E155" i="5"/>
  <c r="E152" i="5"/>
  <c r="E144" i="5"/>
  <c r="E134" i="5"/>
  <c r="E128" i="5"/>
  <c r="E125" i="5"/>
  <c r="E122" i="5"/>
  <c r="E119" i="5"/>
  <c r="E116" i="5"/>
  <c r="E139" i="5"/>
  <c r="I139" i="5" s="1"/>
  <c r="E104" i="5"/>
  <c r="E89" i="5"/>
  <c r="I89" i="5" s="1"/>
  <c r="E87" i="5"/>
  <c r="I87" i="5" s="1"/>
  <c r="E85" i="5"/>
  <c r="I85" i="5" s="1"/>
  <c r="E99" i="5"/>
  <c r="I99" i="5" s="1"/>
  <c r="E97" i="5"/>
  <c r="I97" i="5" s="1"/>
  <c r="E93" i="5"/>
  <c r="I93" i="5" s="1"/>
  <c r="E80" i="5"/>
  <c r="I80" i="5" s="1"/>
  <c r="E78" i="5"/>
  <c r="I78" i="5" s="1"/>
  <c r="E72" i="5"/>
  <c r="E55" i="5"/>
  <c r="E51" i="5"/>
  <c r="E47" i="5"/>
  <c r="I47" i="5" s="1"/>
  <c r="E45" i="5"/>
  <c r="I45" i="5" s="1"/>
  <c r="I40" i="5"/>
  <c r="F39" i="5"/>
  <c r="F38" i="5" s="1"/>
  <c r="E38" i="5"/>
  <c r="E33" i="5"/>
  <c r="F31" i="5"/>
  <c r="E29" i="5"/>
  <c r="I29" i="5" s="1"/>
  <c r="E27" i="5"/>
  <c r="I27" i="5" s="1"/>
  <c r="F24" i="5"/>
  <c r="E22" i="5"/>
  <c r="F19" i="5"/>
  <c r="E17" i="5"/>
  <c r="F14" i="5"/>
  <c r="E21" i="5" l="1"/>
  <c r="I22" i="5"/>
  <c r="E16" i="5"/>
  <c r="I17" i="5"/>
  <c r="E84" i="5"/>
  <c r="I178" i="5"/>
  <c r="I180" i="5"/>
  <c r="I164" i="5"/>
  <c r="I173" i="5"/>
  <c r="E50" i="5"/>
  <c r="I51" i="5"/>
  <c r="E71" i="5"/>
  <c r="I72" i="5"/>
  <c r="I42" i="5"/>
  <c r="I43" i="5"/>
  <c r="E54" i="5"/>
  <c r="E53" i="5" s="1"/>
  <c r="D17" i="7" s="1"/>
  <c r="H17" i="7" s="1"/>
  <c r="I55" i="5"/>
  <c r="E32" i="5"/>
  <c r="I32" i="5" s="1"/>
  <c r="I33" i="5"/>
  <c r="E160" i="5"/>
  <c r="I161" i="5"/>
  <c r="E151" i="5"/>
  <c r="I151" i="5" s="1"/>
  <c r="I152" i="5"/>
  <c r="E154" i="5"/>
  <c r="I154" i="5" s="1"/>
  <c r="I155" i="5"/>
  <c r="E143" i="5"/>
  <c r="I144" i="5"/>
  <c r="E133" i="5"/>
  <c r="I134" i="5"/>
  <c r="E115" i="5"/>
  <c r="I115" i="5" s="1"/>
  <c r="I116" i="5"/>
  <c r="E118" i="5"/>
  <c r="I118" i="5" s="1"/>
  <c r="I119" i="5"/>
  <c r="E121" i="5"/>
  <c r="I121" i="5" s="1"/>
  <c r="I122" i="5"/>
  <c r="E124" i="5"/>
  <c r="I124" i="5" s="1"/>
  <c r="I125" i="5"/>
  <c r="E127" i="5"/>
  <c r="I128" i="5"/>
  <c r="I57" i="5"/>
  <c r="I112" i="5"/>
  <c r="E138" i="5"/>
  <c r="I138" i="5" s="1"/>
  <c r="E103" i="5"/>
  <c r="I103" i="5" s="1"/>
  <c r="I104" i="5"/>
  <c r="E98" i="5"/>
  <c r="I98" i="5" s="1"/>
  <c r="E96" i="5"/>
  <c r="I96" i="5" s="1"/>
  <c r="E177" i="5"/>
  <c r="E172" i="5"/>
  <c r="E163" i="5"/>
  <c r="E92" i="5"/>
  <c r="I38" i="5"/>
  <c r="I25" i="5"/>
  <c r="I26" i="5"/>
  <c r="G39" i="5"/>
  <c r="E44" i="5"/>
  <c r="I44" i="5" s="1"/>
  <c r="E77" i="5"/>
  <c r="I77" i="5" s="1"/>
  <c r="I37" i="5"/>
  <c r="E36" i="5"/>
  <c r="G38" i="5"/>
  <c r="E91" i="5" l="1"/>
  <c r="E83" i="5" s="1"/>
  <c r="I21" i="5"/>
  <c r="I92" i="5"/>
  <c r="I84" i="5"/>
  <c r="E15" i="5"/>
  <c r="I16" i="5"/>
  <c r="I54" i="5"/>
  <c r="I53" i="5"/>
  <c r="E102" i="5"/>
  <c r="I102" i="5" s="1"/>
  <c r="E150" i="5"/>
  <c r="I172" i="5"/>
  <c r="I177" i="5"/>
  <c r="I163" i="5"/>
  <c r="I160" i="5"/>
  <c r="I111" i="5"/>
  <c r="E70" i="5"/>
  <c r="D19" i="7" s="1"/>
  <c r="I71" i="5"/>
  <c r="E49" i="5"/>
  <c r="I50" i="5"/>
  <c r="E159" i="5"/>
  <c r="E142" i="5"/>
  <c r="D31" i="7" s="1"/>
  <c r="I143" i="5"/>
  <c r="E132" i="5"/>
  <c r="I133" i="5"/>
  <c r="E114" i="5"/>
  <c r="I127" i="5"/>
  <c r="E137" i="5"/>
  <c r="I137" i="5" s="1"/>
  <c r="E76" i="5"/>
  <c r="E35" i="5"/>
  <c r="I36" i="5"/>
  <c r="E75" i="5"/>
  <c r="D21" i="7" s="1"/>
  <c r="E95" i="5"/>
  <c r="I95" i="5" s="1"/>
  <c r="E176" i="5"/>
  <c r="E171" i="5"/>
  <c r="D37" i="7" s="1"/>
  <c r="E24" i="5"/>
  <c r="G24" i="5" s="1"/>
  <c r="I49" i="5" l="1"/>
  <c r="D16" i="7"/>
  <c r="H16" i="7" s="1"/>
  <c r="D18" i="7"/>
  <c r="H18" i="7" s="1"/>
  <c r="H19" i="7"/>
  <c r="I150" i="5"/>
  <c r="D33" i="7"/>
  <c r="H33" i="7" s="1"/>
  <c r="H31" i="7"/>
  <c r="H37" i="7"/>
  <c r="D20" i="7"/>
  <c r="H20" i="7" s="1"/>
  <c r="H21" i="7"/>
  <c r="D13" i="7"/>
  <c r="E20" i="5"/>
  <c r="G13" i="7"/>
  <c r="I15" i="5"/>
  <c r="E106" i="5"/>
  <c r="I176" i="5"/>
  <c r="E141" i="5"/>
  <c r="E69" i="5"/>
  <c r="I69" i="5" s="1"/>
  <c r="I70" i="5"/>
  <c r="I171" i="5"/>
  <c r="E158" i="5"/>
  <c r="D35" i="7" s="1"/>
  <c r="I159" i="5"/>
  <c r="E157" i="5"/>
  <c r="I142" i="5"/>
  <c r="E131" i="5"/>
  <c r="D28" i="7" s="1"/>
  <c r="H28" i="7" s="1"/>
  <c r="I132" i="5"/>
  <c r="E136" i="5"/>
  <c r="I76" i="5"/>
  <c r="E74" i="5"/>
  <c r="I74" i="5" s="1"/>
  <c r="I75" i="5"/>
  <c r="E31" i="5"/>
  <c r="D15" i="7" s="1"/>
  <c r="H15" i="7" s="1"/>
  <c r="I35" i="5"/>
  <c r="E175" i="5"/>
  <c r="D38" i="7" s="1"/>
  <c r="H38" i="7" s="1"/>
  <c r="I24" i="5"/>
  <c r="H35" i="7" l="1"/>
  <c r="D34" i="7"/>
  <c r="H34" i="7" s="1"/>
  <c r="D36" i="7"/>
  <c r="H36" i="7" s="1"/>
  <c r="D30" i="7"/>
  <c r="H30" i="7" s="1"/>
  <c r="I106" i="5"/>
  <c r="D26" i="7"/>
  <c r="I136" i="5"/>
  <c r="D29" i="7"/>
  <c r="H13" i="7"/>
  <c r="J13" i="7"/>
  <c r="I31" i="5"/>
  <c r="E19" i="5"/>
  <c r="M15" i="5" s="1"/>
  <c r="I20" i="5"/>
  <c r="E101" i="5"/>
  <c r="E130" i="5"/>
  <c r="I141" i="5"/>
  <c r="I175" i="5"/>
  <c r="I91" i="5"/>
  <c r="I157" i="5"/>
  <c r="I158" i="5"/>
  <c r="I131" i="5"/>
  <c r="G31" i="5"/>
  <c r="E170" i="5"/>
  <c r="K170" i="5" s="1"/>
  <c r="E82" i="5" l="1"/>
  <c r="I82" i="5" s="1"/>
  <c r="D23" i="7"/>
  <c r="D24" i="7"/>
  <c r="H24" i="7" s="1"/>
  <c r="H26" i="7"/>
  <c r="D27" i="7"/>
  <c r="H27" i="7" s="1"/>
  <c r="H29" i="7"/>
  <c r="D14" i="7"/>
  <c r="E14" i="5"/>
  <c r="K12" i="7" s="1"/>
  <c r="J14" i="5"/>
  <c r="H19" i="5"/>
  <c r="I19" i="5" s="1"/>
  <c r="G19" i="5"/>
  <c r="H14" i="5"/>
  <c r="I83" i="5"/>
  <c r="I170" i="5"/>
  <c r="I130" i="5"/>
  <c r="I101" i="5"/>
  <c r="D22" i="7" l="1"/>
  <c r="H22" i="7" s="1"/>
  <c r="H23" i="7"/>
  <c r="F23" i="7"/>
  <c r="E184" i="5"/>
  <c r="K39" i="7" s="1"/>
  <c r="H14" i="7"/>
  <c r="I12" i="7"/>
  <c r="D12" i="7"/>
  <c r="K14" i="5"/>
  <c r="I14" i="5"/>
  <c r="G14" i="5"/>
  <c r="L181" i="10" l="1"/>
  <c r="L182" i="10" s="1"/>
  <c r="E186" i="5"/>
  <c r="J31" i="5"/>
  <c r="D39" i="7"/>
  <c r="F12" i="7"/>
  <c r="G184" i="5"/>
  <c r="I184" i="5"/>
  <c r="D41" i="7" l="1"/>
  <c r="E39" i="7"/>
  <c r="H39" i="7"/>
  <c r="M185" i="5"/>
  <c r="D43" i="7"/>
</calcChain>
</file>

<file path=xl/sharedStrings.xml><?xml version="1.0" encoding="utf-8"?>
<sst xmlns="http://schemas.openxmlformats.org/spreadsheetml/2006/main" count="1946" uniqueCount="339">
  <si>
    <t xml:space="preserve">Код </t>
  </si>
  <si>
    <t>Сумма (тыс.руб.)</t>
  </si>
  <si>
    <t>Главные распорядители средств местного бюджета МО МО Автово : муниципальный совет МО Автово (код 964), местная администрация МО МО Автово (код 928), Избирательная комиссия МО МО Автово (код 941)</t>
  </si>
  <si>
    <t xml:space="preserve">                Наименование </t>
  </si>
  <si>
    <t>Код раздела, подраздела</t>
  </si>
  <si>
    <t>Код целевой статьи</t>
  </si>
  <si>
    <t>Сумма (тыс. руб)</t>
  </si>
  <si>
    <t>ОБЩЕГОСУДАРСТВЕННЫЕ ВОПРОСЫ</t>
  </si>
  <si>
    <t>01</t>
  </si>
  <si>
    <t xml:space="preserve">Функционирование высшего должностного лица субъекта Российской Федерации и муниципального образования  </t>
  </si>
  <si>
    <t>02</t>
  </si>
  <si>
    <t xml:space="preserve">Глава муниципального образования         </t>
  </si>
  <si>
    <t>0102</t>
  </si>
  <si>
    <t>00201 00011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</si>
  <si>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</si>
  <si>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</si>
  <si>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</t>
  </si>
  <si>
    <t>03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</si>
  <si>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</t>
  </si>
  <si>
    <t>0103</t>
  </si>
  <si>
    <t>Компенсация депутатам, осуществляющим свои полномочия на непостоянной основе</t>
  </si>
  <si>
    <t>00203 00022</t>
  </si>
  <si>
    <t xml:space="preserve">Аппарат представительного органа муниципального образования </t>
  </si>
  <si>
    <t>00204 00021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</si>
  <si>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</si>
  <si>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</si>
  <si>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</si>
  <si>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 xml:space="preserve">Уплата налогов, сборов и иных платежей 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</si>
  <si>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</t>
  </si>
  <si>
    <t>04</t>
  </si>
  <si>
    <t>Содержание и обеспечение деятельности местной администрации (исполнительно-распорядительного органа) муниципального образования (глава местной администрации)</t>
  </si>
  <si>
    <t>0104</t>
  </si>
  <si>
    <t>00203 00031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</si>
  <si>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</si>
  <si>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00203 00032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</si>
  <si>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</si>
  <si>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09200 G0100</t>
  </si>
  <si>
    <t>Расходы на исполнение государственного полномочия по организации осуществлению деятельности по опеке и попечительству за счет субвенций из бюджета Санкт-Петербурга</t>
  </si>
  <si>
    <t>00200 G0850</t>
  </si>
  <si>
    <t xml:space="preserve">Резервные фонды       </t>
  </si>
  <si>
    <t>11</t>
  </si>
  <si>
    <t>Резервный фонд местной администрации</t>
  </si>
  <si>
    <t>0111</t>
  </si>
  <si>
    <t>07001 00061</t>
  </si>
  <si>
    <t>Резервные средства</t>
  </si>
  <si>
    <t xml:space="preserve">Другие общегосударственные вопросы           </t>
  </si>
  <si>
    <t>13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</si>
  <si>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</si>
  <si>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0113</t>
  </si>
  <si>
    <t>09205 00441</t>
  </si>
  <si>
    <t>Уплата прочих налогов, сборов и иных платежей</t>
  </si>
  <si>
    <t xml:space="preserve">НАЦИОНАЛЬНАЯ БЕЗОПАСНОСТЬ И ПРАВООХРАНИТЕЛЬНАЯ ДЕЯТЕЛЬНОСТЬ       </t>
  </si>
  <si>
    <t xml:space="preserve"> </t>
  </si>
  <si>
    <t>09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</si>
  <si>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</si>
  <si>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0309</t>
  </si>
  <si>
    <t xml:space="preserve">21903 00091 </t>
  </si>
  <si>
    <t>НАЦИОНАЛЬНАЯ ЭКОНОМИКА</t>
  </si>
  <si>
    <t>Общеэкономические вопросы</t>
  </si>
  <si>
    <t>Выполнение функций муниципальным казенным учреждением "Автовский Центр благоустройства и социального развития"</t>
  </si>
  <si>
    <t>0401</t>
  </si>
  <si>
    <t>Организация и финансирование временного трудоустройства несовершеннолетних в возрасте от 14 до 18 лет в свободное от учебы время</t>
  </si>
  <si>
    <t>51002 00101</t>
  </si>
  <si>
    <t>Расходы на выплаты персоналу казенных учреждений</t>
  </si>
  <si>
    <t xml:space="preserve">ЖИЛИЩНО-КОММУНАЛЬНОЕ ХОЗЯЙСТВО      </t>
  </si>
  <si>
    <t>05</t>
  </si>
  <si>
    <t xml:space="preserve">Благоустройство  </t>
  </si>
  <si>
    <t>0503</t>
  </si>
  <si>
    <t>60001 01131</t>
  </si>
  <si>
    <t>Организация дополнительных парковочных мест на дворовых территориях</t>
  </si>
  <si>
    <t>60001 02132</t>
  </si>
  <si>
    <t>60001 03133</t>
  </si>
  <si>
    <t>60003 01151</t>
  </si>
  <si>
    <t>60004 01161</t>
  </si>
  <si>
    <t xml:space="preserve">Содержание и обеспечение деятельности муниципального (казенного) учреждения, осуществляющего руководство и управление в сфере жилищно-коммунального хозяйства </t>
  </si>
  <si>
    <t>00299 01461</t>
  </si>
  <si>
    <t xml:space="preserve">ОБРАЗОВАНИЕ         </t>
  </si>
  <si>
    <t>07</t>
  </si>
  <si>
    <t>Профессиональная подготовка, переподготовка и повышение квалификации</t>
  </si>
  <si>
    <t>Расходы на  организацию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</si>
  <si>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0705</t>
  </si>
  <si>
    <t>00205 00181</t>
  </si>
  <si>
    <t>Выполнение функций муниципальным казенным учреждением "Физкультурно-спортивный клуб "Автово"</t>
  </si>
  <si>
    <t>Организация и проведение досуговых мероприятий для жителей муниципального образования</t>
  </si>
  <si>
    <t>43102 00561</t>
  </si>
  <si>
    <t>Другие вопросы в области образования</t>
  </si>
  <si>
    <t>0709</t>
  </si>
  <si>
    <t>79501 00491</t>
  </si>
  <si>
    <t>Участие в деятельности по профилактике правонарушений в Санкт-Петербурге</t>
  </si>
  <si>
    <t>79502 00511</t>
  </si>
  <si>
    <t>Участие в деятельности по профилактике наркомании в Санкт-Петербурге</t>
  </si>
  <si>
    <t>79504 00531</t>
  </si>
  <si>
    <t>Участие в профилактике терроризма и экстремизма, а также в минимизации и (или) ликвидации последствий их проявлений  на территории муниципального образования</t>
  </si>
  <si>
    <t>79505 00521</t>
  </si>
  <si>
    <t xml:space="preserve">79505 00521 </t>
  </si>
  <si>
    <t>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</si>
  <si>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79506 00541</t>
  </si>
  <si>
    <t>Участие в создании условий для  реализации мер, направленных на 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</si>
  <si>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79507 00591</t>
  </si>
  <si>
    <t xml:space="preserve">КУЛЬТУРА, КИНЕМАТОГРАФИЯ           </t>
  </si>
  <si>
    <t>08</t>
  </si>
  <si>
    <t xml:space="preserve">КУЛЬТУРА </t>
  </si>
  <si>
    <t>0801</t>
  </si>
  <si>
    <t>Организация и проведение местных и участие в организации и проведении городских праздничных и иных зрелищных мероприятий</t>
  </si>
  <si>
    <t>44001 00201</t>
  </si>
  <si>
    <t xml:space="preserve">СОЦИАЛЬНАЯ ПОЛИТИКА             </t>
  </si>
  <si>
    <t>10</t>
  </si>
  <si>
    <t>Пенсионное обеспечение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</si>
  <si>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самоуправления, муниципальных органах муниципальных образований к страховой пенсии по старости, страховой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</si>
  <si>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1001</t>
  </si>
  <si>
    <t>50501 00231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</si>
  <si>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</si>
  <si>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</si>
  <si>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Охрана семьи и детства 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</si>
  <si>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</si>
  <si>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1004</t>
  </si>
  <si>
    <t>51100 G0860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</si>
  <si>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</si>
  <si>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51100 G0870</t>
  </si>
  <si>
    <t>Социальные выплаты гражданам, кроме публичных нормативных социальных выплат</t>
  </si>
  <si>
    <t xml:space="preserve">ФИЗИЧЕСКАЯ КУЛЬТУРА И СПОРТ          </t>
  </si>
  <si>
    <t xml:space="preserve">Физическая культура </t>
  </si>
  <si>
    <t>1101</t>
  </si>
  <si>
    <t>Обеспечение условий для развития на территории муниципального образования физической культуры и массового спорта</t>
  </si>
  <si>
    <t>48701 00241</t>
  </si>
  <si>
    <t>Содержание и обеспечение деятельности муниципального (казенного) учреждения физической культуры и спорта</t>
  </si>
  <si>
    <t>48702 00462</t>
  </si>
  <si>
    <t xml:space="preserve">СРЕДСТВА МАССОВОЙ ИНФОРМАЦИИ              </t>
  </si>
  <si>
    <t>12</t>
  </si>
  <si>
    <t xml:space="preserve">ПЕРИОДИЧЕСКАЯ ПЕЧАТЬ И ИЗДАТЕЛЬСТВА </t>
  </si>
  <si>
    <t>Выполнение функций муниципальным казенным учреждением "Редакция газеты "Автовские ведомости". Опубликование муниципальных правовых актов, иной официальной  информации</t>
  </si>
  <si>
    <t>1202</t>
  </si>
  <si>
    <t>45703 00252</t>
  </si>
  <si>
    <t xml:space="preserve">Другие вопросы в области средств массовой информации </t>
  </si>
  <si>
    <t>Содержание и обеспечение деятельности муниципального (казенного) учреждения "Редакция газеты "Автовские ведомости"</t>
  </si>
  <si>
    <t>1204</t>
  </si>
  <si>
    <t>45702 00251</t>
  </si>
  <si>
    <t>Периодические издания, учрежденные исполнительными органами местного самоуправления</t>
  </si>
  <si>
    <t xml:space="preserve"> ИТОГО</t>
  </si>
  <si>
    <t>0100</t>
  </si>
  <si>
    <t>ДРУГИЕ ОБЩЕГОСУДАРСТВЕННЫЕ ВОПРОСЫ</t>
  </si>
  <si>
    <t>РЕЗЕРВНЫЕ ФОНДЫ</t>
  </si>
  <si>
    <t>Резервный фонд местной  администрации</t>
  </si>
  <si>
    <t>0300</t>
  </si>
  <si>
    <t>21903 00091</t>
  </si>
  <si>
    <t>0400</t>
  </si>
  <si>
    <t>0500</t>
  </si>
  <si>
    <t>Закупка товаров, работ и услуг для государственных (муниципальных) нужд</t>
  </si>
  <si>
    <t>0700</t>
  </si>
  <si>
    <t>Участие в деятельности по профилактике правонарушений  в  Санкт-Петербурге</t>
  </si>
  <si>
    <t>0800</t>
  </si>
  <si>
    <t>1000</t>
  </si>
  <si>
    <t xml:space="preserve">Социальные выплаты гражданам, кроме публичных нормативных социальных выплат
</t>
  </si>
  <si>
    <t>1100</t>
  </si>
  <si>
    <t>Физическая культура</t>
  </si>
  <si>
    <t>1200</t>
  </si>
  <si>
    <t>Периодическая печать и издательства</t>
  </si>
  <si>
    <t xml:space="preserve">                                                                                                                  </t>
  </si>
  <si>
    <t>Код раздела</t>
  </si>
  <si>
    <t>Код подраздела</t>
  </si>
  <si>
    <t>Исполнение судебных решений</t>
  </si>
  <si>
    <t>Исполнение судебных актов РФ и  мировых соглашений по возмещению вреда, причиненного гражданину или юридическому лицу в результате незаконных действий (бездействия) органов местного самоуправления либо должностных лиц этих органов, а также деятельности государственных (муниципальных) учреждений</t>
  </si>
  <si>
    <t>09200 00281</t>
  </si>
  <si>
    <t>Исполнение судебных актов</t>
  </si>
  <si>
    <t>Осуществление защиты прав потребителей</t>
  </si>
  <si>
    <t>09207 00743</t>
  </si>
  <si>
    <t>00</t>
  </si>
  <si>
    <t>1003</t>
  </si>
  <si>
    <t>Социальное обеспечение населения</t>
  </si>
  <si>
    <t>Расходы по назначению, выплате, перерасчету пенсии за выслугу лет лицам.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пенсии за выслугу лет в соответствии с законом Санкт-Петербурга</t>
  </si>
  <si>
    <t>50502 00232</t>
  </si>
  <si>
    <t>Другие вопросы в области культуры, кинематографии</t>
  </si>
  <si>
    <t>0804</t>
  </si>
  <si>
    <t>Расходы по назначению, выплате, перерасчету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пенсии за выслугу лет в соответствии с законом Санкт-Петербурга</t>
  </si>
  <si>
    <t>Код группы, подгруппы вида расходов</t>
  </si>
  <si>
    <t>Расходы на исполнение государственного полномочия по организации осуществлению деятельности по опеке и попечительству за счет средств местного бюджета</t>
  </si>
  <si>
    <t>00200 Г0850</t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</si>
  <si>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</si>
  <si>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</si>
  <si>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</si>
  <si>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Обеспечение проектирования благоустройства при размещении элементов благоустройства</t>
  </si>
  <si>
    <t>Осуществлению экологического просвещения, а также организации экологического воспитания и формированию экологической культуры в области обращения с твердыми коммунальными отходами</t>
  </si>
  <si>
    <t>79508 00471</t>
  </si>
  <si>
    <t>Участие в реализации мер по профилактике дорожно-транспортного травматизма на территории муниципального образования, включая размещение, содержание и ремонт искусственных неровностей на внутриквартальных проездах</t>
  </si>
  <si>
    <t>МС</t>
  </si>
  <si>
    <t>МА</t>
  </si>
  <si>
    <t>РЕЗФ</t>
  </si>
  <si>
    <t>ЦБ</t>
  </si>
  <si>
    <t>ФСК</t>
  </si>
  <si>
    <t>Газета</t>
  </si>
  <si>
    <t>0107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</si>
  <si>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</si>
  <si>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</si>
  <si>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02001 01050</t>
  </si>
  <si>
    <t xml:space="preserve">             Наименование </t>
  </si>
  <si>
    <t>Муниципальный совет внутригородского муниципального образования города федерального значения Санкт-Петербурга муниципальный округ Автово (код главного распорядителя бюджетных средств 964)</t>
  </si>
  <si>
    <t>Местная администрация внутригородского муниципального образования города федерального значения Санкт-Петербурга муниципальный округ Автово (код главного распорядителя бюджетных средств 928)</t>
  </si>
  <si>
    <t>Избирательная комиссия внутригородского муниципального образования города федерального значения Санкт-Петербурга муниципальный округ Автово (код главного распорядителя бюджетных средств код 941)</t>
  </si>
  <si>
    <t>ДОХОДЫ</t>
  </si>
  <si>
    <t>60006 04135</t>
  </si>
  <si>
    <t>Приложение к постановлению местной администрации МО МО Автово от _______2020 года  года № ____</t>
  </si>
  <si>
    <t>Глава местной администрации МО МО Автово ____________ А.В.Кесаев</t>
  </si>
  <si>
    <t xml:space="preserve"> СВОДНАЯ БЮДЖЕТНАЯ РОСПИСЬ МУНИЦИПАЛЬНОГО ОБРАЗОВАНИЯ МУНИЦИПАЛЬНЫЙ ОКРУГ АВТОВО НА 2021 ГОД </t>
  </si>
  <si>
    <t>Код вида расходов (группа, подгруппа, элемент)</t>
  </si>
  <si>
    <t>Общегосударственные вопросы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</si>
  <si>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</si>
  <si>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</si>
  <si>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</si>
  <si>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Прочая закупка товаров, работ и услуг </t>
  </si>
  <si>
    <t>Закупка энергетических ресурсов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</si>
  <si>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</si>
  <si>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</si>
  <si>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</si>
  <si>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Исполнение судебных актов Российской Федерации и мировых соглашений по возмещению причиненного вреда</t>
  </si>
  <si>
    <t>Защита населения и территории от чрезвычайных ситуаций природного и техногенного характера, гражданская оборона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</si>
  <si>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</si>
  <si>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</si>
  <si>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Осуществление работ в сфере озеленения на территории муниципального образования, включающее: организацию работ по компенсационному озеленению в отношении территорий зеленых насаждений общего пользования местного значения, осуществляемому в соответствии с законом Санкт-Петербурга; содержание, в том числе уборку,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указанных территориях; создание (размещение), переустройство, восстановление и ремонт объектов зеленых насаждений, расположенных на территориях зеленых насаждений общего пользования местного значения</t>
  </si>
  <si>
    <t>Иные пенсии, социальные доплаты к пенсиям</t>
  </si>
  <si>
    <t>Пособия, компенсации, меры социальной поддержки по публичным нормативным обязательствам</t>
  </si>
  <si>
    <t>Приобретение товаров, работ, услуг в пользу граждан в целях их социального обеспечения</t>
  </si>
  <si>
    <t>Доходы (план)</t>
  </si>
  <si>
    <t>Доходы -расходы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</si>
  <si>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</si>
  <si>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</si>
  <si>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Глава МО Автово__________________</t>
  </si>
  <si>
    <t>Код адмнистратора</t>
  </si>
  <si>
    <t>Наименование источника доходов</t>
  </si>
  <si>
    <t>1 квартал</t>
  </si>
  <si>
    <t>2 квартал</t>
  </si>
  <si>
    <t>3 квартал</t>
  </si>
  <si>
    <t>4 квартал</t>
  </si>
  <si>
    <t>Изменения Основание Приказ 246-н от 30.11.2018г "О внесении изменений в бюджетную классификацию РФ"</t>
  </si>
  <si>
    <t>000</t>
  </si>
  <si>
    <t xml:space="preserve"> 1 00 00000 00 0000 000</t>
  </si>
  <si>
    <t>НАЛОГОВЫЕ И НЕНАЛОГОВЫЕ ДОХОДЫ</t>
  </si>
  <si>
    <t>1 01 02000 01 0000 110</t>
  </si>
  <si>
    <t>Налог на доходы физических лиц</t>
  </si>
  <si>
    <t>182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</si>
  <si>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</si>
  <si>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</si>
  <si>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1 13 00000 00 0000 000</t>
  </si>
  <si>
    <t xml:space="preserve">ДОХОДЫ ОТ ОКАЗАНИЯ ПЛАТНЫХ УСЛУГ И КОМПЕНСАЦИИ ЗАТРАТ ГОСУДАРСТВА </t>
  </si>
  <si>
    <t xml:space="preserve"> 1 13 02000 00 0000 130 </t>
  </si>
  <si>
    <t>Доходы от компенсации затрат государства</t>
  </si>
  <si>
    <t xml:space="preserve"> 1 13 02993 03 0000 130 </t>
  </si>
  <si>
    <t>Прочие доходы от компенсации затрат бюджетов внутригородских муниципальных образований городов федерального значения</t>
  </si>
  <si>
    <t>867</t>
  </si>
  <si>
    <t xml:space="preserve"> 1 13 02993 03 0100 130 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</si>
  <si>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</si>
  <si>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928</t>
  </si>
  <si>
    <t>1 13 02993 03 0200 130</t>
  </si>
  <si>
    <t>Другие виды прочих доходов от компенсаций затрат бюджетов внутригородских муниципальных образований Санкт-Петербурга</t>
  </si>
  <si>
    <t xml:space="preserve"> 1 16 00000 00 0000 000</t>
  </si>
  <si>
    <t>ШТРАФЫ, САНКЦИИ, ВОЗМЕЩЕНИЕ УЩЕРБА</t>
  </si>
  <si>
    <t>1 16 10000 00 0000 140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</si>
  <si>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</si>
  <si>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</si>
  <si>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</si>
  <si>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</si>
  <si>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</si>
  <si>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805</t>
  </si>
  <si>
    <t>806</t>
  </si>
  <si>
    <t>807</t>
  </si>
  <si>
    <t>815</t>
  </si>
  <si>
    <t>824</t>
  </si>
  <si>
    <t>825</t>
  </si>
  <si>
    <t>850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</si>
  <si>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</si>
  <si>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</si>
  <si>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</si>
  <si>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</si>
  <si>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</si>
  <si>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</si>
  <si>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1 17 05000 00 0000 180</t>
  </si>
  <si>
    <t>Прочие неналоговые доходы</t>
  </si>
  <si>
    <t>1 17 05030 03 0000 180</t>
  </si>
  <si>
    <t>Прочие неналоговые доходы бюджетов внутригородских муниципальных образований городов федерального значения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</si>
  <si>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</si>
  <si>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</si>
  <si>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</si>
  <si>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</si>
  <si>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</si>
  <si>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</si>
  <si>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</si>
  <si>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</si>
  <si>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2 02 15001 03 0000 150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</si>
  <si>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</si>
  <si>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2 02 30000 00 0000 150</t>
  </si>
  <si>
    <t>Субвенции бюджетам бюджетной системы Российской Федерации</t>
  </si>
  <si>
    <t xml:space="preserve">2 02 30000 00 0000 151 </t>
  </si>
  <si>
    <t xml:space="preserve"> 2 02 30024 00 0000 150 </t>
  </si>
  <si>
    <t>Субвенции местным бюджетам на выполнение передаваемых полномочий субъектов Российской Федерации</t>
  </si>
  <si>
    <t xml:space="preserve"> 2 02 30024 00 0000 151 </t>
  </si>
  <si>
    <t xml:space="preserve"> 2 02 30024 03 0000 150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</si>
  <si>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</si>
  <si>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 xml:space="preserve"> 2 02 30024 03 0000 151</t>
  </si>
  <si>
    <t xml:space="preserve"> 2 02 30024 03 0100 150 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</si>
  <si>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</si>
  <si>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 xml:space="preserve"> 2 02 30024 03 0100 151 </t>
  </si>
  <si>
    <t xml:space="preserve"> 2 02 30024 03 0200 150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</si>
  <si>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</si>
  <si>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 2 02 30024 03 0200 151</t>
  </si>
  <si>
    <t>2 02 30027 00 0000 150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</si>
  <si>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</si>
  <si>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2 02 30027 00 0000 151</t>
  </si>
  <si>
    <t>2 02 30027 03 0000 150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</si>
  <si>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</si>
  <si>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2 02 30027 03 0000 151</t>
  </si>
  <si>
    <t>2 02 30027 03 0100 150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</si>
  <si>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</si>
  <si>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2 02 30027 03 0100 151</t>
  </si>
  <si>
    <t xml:space="preserve"> 2 02 30027 03 0200 150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</si>
  <si>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</si>
  <si>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 xml:space="preserve"> 2 02 30027 03 0200 151</t>
  </si>
  <si>
    <t>ИТОГО ДОХОДОВ</t>
  </si>
  <si>
    <t>Глава МО Автово__________________И.В.Шмаков</t>
  </si>
  <si>
    <t>И.В.Шмаков</t>
  </si>
  <si>
    <t>Глава МО Автово_________________И.В.Шмаков</t>
  </si>
  <si>
    <t>Организация благоустройства территории муниципального образования</t>
  </si>
  <si>
    <t>Осуществление работ в сфере озеленения на территории муниципального образования</t>
  </si>
  <si>
    <t xml:space="preserve">Платежи в целях возмещения причиненного ущерба </t>
  </si>
  <si>
    <t>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</si>
  <si>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</si>
  <si>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</si>
  <si>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1 16 07090 00 0000 140</t>
  </si>
  <si>
    <t>1 16 07090 03 0000 140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</si>
  <si>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города федерального значения</t>
  </si>
  <si>
    <t>ДОХОДЫ БЮДЖЕТА ВНУТРИГОРОДСКОГО МУНИЦИПАЛЬНОГО ОБРАЗОВАНИЯ ГОРОДА ФЕДЕРАЛЬНОГО ЗНАЧЕНИЯ САНКТ-ПЕТЕРБУРГА МУНИЦИПАЛЬНЫЙ ОКРУГ АВТОВО НА 2022 ГОД</t>
  </si>
  <si>
    <t>Ведомственная структура расходов бюджета внутригородского муниципального образования города федерального значения Санкт-Петербурга муниципальный округ Автово на 2022 год</t>
  </si>
  <si>
    <t>Главные распорядители средств местного бюджета МО МО Автово : муниципальный совет МО МО Автово (код 964), местная администрация МО МО Автово (код 928)</t>
  </si>
  <si>
    <t>Главные распорядители средств местного бюджета МО МО Автово : муниципальный совет МО Автово (код 964), местная администрация МО МО Автово (код 928)</t>
  </si>
  <si>
    <t>Распределение бюджетных ассигнований бюджета внутригородского муниципального образования города федерального значения Санкт-Петербурга муниципальный округ Автово по разделам и подразделам классификации расходов бюджета на 2022 год</t>
  </si>
  <si>
    <t>Распределение бюджетных ассигнований бюджета внутригородского муниципального образования города федерального значения Санкт-Петербурга муниципальный округ Автово по разделам, подразделам, целевым статьям, группам и подгруппам видов расходов на 2022 год</t>
  </si>
  <si>
    <t xml:space="preserve">Приложение 1 к решению муниципального совета МО Автово от __ декабря 2022 года №_____ </t>
  </si>
  <si>
    <t>"О внесении изменений в решение муниципального совета МО Автово от 9 декабря 2021 года № 14 «О бюджете внутригородского муниципального образования города федерального значения Санкт-Петербурга муниципальный округ Автово на 2022 год»</t>
  </si>
  <si>
    <t xml:space="preserve">Приложение 2 к решению муниципального совета МО Автово от __ декабря 2022 года №_____ </t>
  </si>
  <si>
    <t xml:space="preserve">Приложение 3 к решению муниципального совета МО Автово от __ декабря 2022 года №_____ </t>
  </si>
  <si>
    <t xml:space="preserve">Приложение 4 к решению муниципального совета МО Автово от __ декабря 2022 года №_____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</si>
</sst>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"/>
    <numFmt numFmtId="166" formatCode="_(* #,##0.00_);_(* \(#,##0.00\);_(* &quot;-&quot;??_);_(@_)"/>
    <numFmt numFmtId="167" formatCode="_(* #,##0.000_);_(* \(#,##0.000\);_(* &quot;-&quot;??_);_(@_)"/>
    <numFmt numFmtId="168" formatCode="0.0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0"/>
      <name val="Arial"/>
      <family val="2"/>
      <charset val="204"/>
    </font>
    <font>
      <sz val="12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Arial Cyr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sz val="13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1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6">
    <xf numFmtId="0" fontId="0" fillId="0" borderId="0"/>
    <xf numFmtId="0" fontId="6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9" fontId="6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332">
    <xf numFmtId="0" fontId="0" fillId="0" borderId="0" xfId="0"/>
    <xf numFmtId="0" fontId="7" fillId="2" borderId="0" xfId="1" applyFont="1" applyFill="1"/>
    <xf numFmtId="0" fontId="9" fillId="0" borderId="0" xfId="3"/>
    <xf numFmtId="0" fontId="13" fillId="0" borderId="0" xfId="3" applyFont="1"/>
    <xf numFmtId="0" fontId="10" fillId="0" borderId="2" xfId="3" applyFont="1" applyBorder="1" applyAlignment="1">
      <alignment horizontal="left" vertical="center"/>
    </xf>
    <xf numFmtId="164" fontId="9" fillId="0" borderId="0" xfId="3" applyNumberFormat="1"/>
    <xf numFmtId="0" fontId="10" fillId="0" borderId="4" xfId="3" applyFont="1" applyBorder="1" applyAlignment="1">
      <alignment horizontal="left" vertical="center" wrapText="1"/>
    </xf>
    <xf numFmtId="164" fontId="10" fillId="0" borderId="2" xfId="3" applyNumberFormat="1" applyFont="1" applyBorder="1"/>
    <xf numFmtId="49" fontId="7" fillId="0" borderId="2" xfId="3" applyNumberFormat="1" applyFont="1" applyBorder="1" applyAlignment="1">
      <alignment horizontal="center"/>
    </xf>
    <xf numFmtId="0" fontId="7" fillId="0" borderId="2" xfId="3" applyFont="1" applyBorder="1" applyAlignment="1">
      <alignment horizontal="center"/>
    </xf>
    <xf numFmtId="164" fontId="7" fillId="0" borderId="2" xfId="3" applyNumberFormat="1" applyFont="1" applyBorder="1"/>
    <xf numFmtId="0" fontId="7" fillId="0" borderId="9" xfId="4" applyFont="1" applyBorder="1" applyAlignment="1">
      <alignment horizontal="left" vertical="center" wrapText="1"/>
    </xf>
    <xf numFmtId="0" fontId="7" fillId="0" borderId="2" xfId="4" applyFont="1" applyBorder="1" applyAlignment="1">
      <alignment horizontal="left" vertical="center" wrapText="1"/>
    </xf>
    <xf numFmtId="0" fontId="10" fillId="0" borderId="9" xfId="4" applyFont="1" applyBorder="1" applyAlignment="1">
      <alignment horizontal="left" vertical="center" wrapText="1"/>
    </xf>
    <xf numFmtId="49" fontId="10" fillId="0" borderId="3" xfId="3" applyNumberFormat="1" applyFont="1" applyBorder="1" applyAlignment="1">
      <alignment horizontal="center"/>
    </xf>
    <xf numFmtId="0" fontId="7" fillId="3" borderId="2" xfId="3" applyFont="1" applyFill="1" applyBorder="1" applyAlignment="1">
      <alignment horizontal="left" vertical="center" wrapText="1"/>
    </xf>
    <xf numFmtId="49" fontId="7" fillId="0" borderId="3" xfId="3" applyNumberFormat="1" applyFont="1" applyBorder="1" applyAlignment="1">
      <alignment horizontal="center"/>
    </xf>
    <xf numFmtId="49" fontId="7" fillId="0" borderId="4" xfId="3" applyNumberFormat="1" applyFont="1" applyBorder="1" applyAlignment="1">
      <alignment horizontal="center"/>
    </xf>
    <xf numFmtId="49" fontId="7" fillId="0" borderId="1" xfId="3" applyNumberFormat="1" applyFont="1" applyBorder="1" applyAlignment="1">
      <alignment horizontal="center"/>
    </xf>
    <xf numFmtId="0" fontId="7" fillId="0" borderId="2" xfId="3" applyFont="1" applyBorder="1" applyAlignment="1">
      <alignment horizontal="left" vertical="center" wrapText="1"/>
    </xf>
    <xf numFmtId="0" fontId="10" fillId="0" borderId="2" xfId="3" applyFont="1" applyBorder="1" applyAlignment="1">
      <alignment horizontal="left" vertical="center" wrapText="1"/>
    </xf>
    <xf numFmtId="49" fontId="10" fillId="0" borderId="2" xfId="3" applyNumberFormat="1" applyFont="1" applyBorder="1" applyAlignment="1">
      <alignment horizontal="center"/>
    </xf>
    <xf numFmtId="0" fontId="10" fillId="0" borderId="2" xfId="3" applyFont="1" applyBorder="1" applyAlignment="1">
      <alignment horizontal="center"/>
    </xf>
    <xf numFmtId="0" fontId="7" fillId="0" borderId="2" xfId="3" applyFont="1" applyBorder="1" applyAlignment="1">
      <alignment horizontal="left" vertical="center"/>
    </xf>
    <xf numFmtId="0" fontId="10" fillId="0" borderId="2" xfId="4" applyFont="1" applyBorder="1" applyAlignment="1">
      <alignment horizontal="left" vertical="center" wrapText="1"/>
    </xf>
    <xf numFmtId="164" fontId="10" fillId="2" borderId="2" xfId="3" applyNumberFormat="1" applyFont="1" applyFill="1" applyBorder="1"/>
    <xf numFmtId="0" fontId="10" fillId="2" borderId="4" xfId="4" applyFont="1" applyFill="1" applyBorder="1" applyAlignment="1">
      <alignment horizontal="left" vertical="center" wrapText="1"/>
    </xf>
    <xf numFmtId="0" fontId="10" fillId="2" borderId="2" xfId="3" applyFont="1" applyFill="1" applyBorder="1" applyAlignment="1">
      <alignment horizontal="center"/>
    </xf>
    <xf numFmtId="164" fontId="10" fillId="2" borderId="2" xfId="3" applyNumberFormat="1" applyFont="1" applyFill="1" applyBorder="1" applyAlignment="1">
      <alignment horizontal="right"/>
    </xf>
    <xf numFmtId="0" fontId="7" fillId="2" borderId="2" xfId="3" applyFont="1" applyFill="1" applyBorder="1" applyAlignment="1">
      <alignment horizontal="center"/>
    </xf>
    <xf numFmtId="164" fontId="7" fillId="2" borderId="2" xfId="3" applyNumberFormat="1" applyFont="1" applyFill="1" applyBorder="1" applyAlignment="1">
      <alignment horizontal="right"/>
    </xf>
    <xf numFmtId="0" fontId="7" fillId="2" borderId="2" xfId="3" applyFont="1" applyFill="1" applyBorder="1" applyAlignment="1">
      <alignment horizontal="left" vertical="center" wrapText="1"/>
    </xf>
    <xf numFmtId="2" fontId="7" fillId="0" borderId="2" xfId="3" applyNumberFormat="1" applyFont="1" applyBorder="1" applyAlignment="1">
      <alignment horizontal="center"/>
    </xf>
    <xf numFmtId="1" fontId="7" fillId="0" borderId="2" xfId="3" applyNumberFormat="1" applyFont="1" applyBorder="1" applyAlignment="1">
      <alignment horizontal="center"/>
    </xf>
    <xf numFmtId="0" fontId="10" fillId="0" borderId="4" xfId="4" applyFont="1" applyBorder="1" applyAlignment="1">
      <alignment horizontal="left" vertical="center" wrapText="1"/>
    </xf>
    <xf numFmtId="164" fontId="7" fillId="0" borderId="4" xfId="3" applyNumberFormat="1" applyFont="1" applyBorder="1"/>
    <xf numFmtId="0" fontId="10" fillId="0" borderId="1" xfId="3" applyFont="1" applyBorder="1" applyAlignment="1">
      <alignment horizontal="center"/>
    </xf>
    <xf numFmtId="49" fontId="10" fillId="0" borderId="2" xfId="4" applyNumberFormat="1" applyFont="1" applyBorder="1" applyAlignment="1">
      <alignment horizontal="center"/>
    </xf>
    <xf numFmtId="0" fontId="10" fillId="0" borderId="2" xfId="4" applyFont="1" applyBorder="1" applyAlignment="1">
      <alignment horizontal="left" vertical="center"/>
    </xf>
    <xf numFmtId="0" fontId="10" fillId="0" borderId="1" xfId="4" applyFont="1" applyBorder="1" applyAlignment="1">
      <alignment horizontal="center"/>
    </xf>
    <xf numFmtId="164" fontId="10" fillId="0" borderId="2" xfId="4" applyNumberFormat="1" applyFont="1" applyBorder="1" applyAlignment="1">
      <alignment horizontal="right"/>
    </xf>
    <xf numFmtId="0" fontId="10" fillId="0" borderId="11" xfId="4" applyFont="1" applyBorder="1" applyAlignment="1">
      <alignment horizontal="left" vertical="center" wrapText="1"/>
    </xf>
    <xf numFmtId="2" fontId="10" fillId="0" borderId="2" xfId="4" applyNumberFormat="1" applyFont="1" applyBorder="1" applyAlignment="1">
      <alignment horizontal="left" vertical="center" wrapText="1"/>
    </xf>
    <xf numFmtId="4" fontId="7" fillId="0" borderId="4" xfId="4" applyNumberFormat="1" applyFont="1" applyBorder="1" applyAlignment="1">
      <alignment horizontal="left" vertical="center" wrapText="1"/>
    </xf>
    <xf numFmtId="49" fontId="7" fillId="0" borderId="2" xfId="4" applyNumberFormat="1" applyFont="1" applyBorder="1" applyAlignment="1">
      <alignment horizontal="center"/>
    </xf>
    <xf numFmtId="0" fontId="7" fillId="0" borderId="2" xfId="4" applyFont="1" applyBorder="1" applyAlignment="1">
      <alignment horizontal="center"/>
    </xf>
    <xf numFmtId="164" fontId="7" fillId="0" borderId="4" xfId="4" applyNumberFormat="1" applyFont="1" applyBorder="1"/>
    <xf numFmtId="0" fontId="7" fillId="0" borderId="12" xfId="4" applyFont="1" applyBorder="1" applyAlignment="1">
      <alignment horizontal="left" vertical="center"/>
    </xf>
    <xf numFmtId="164" fontId="7" fillId="0" borderId="2" xfId="4" applyNumberFormat="1" applyFont="1" applyBorder="1"/>
    <xf numFmtId="49" fontId="10" fillId="0" borderId="2" xfId="21" applyNumberFormat="1" applyFont="1" applyBorder="1" applyAlignment="1">
      <alignment horizontal="center"/>
    </xf>
    <xf numFmtId="49" fontId="10" fillId="0" borderId="3" xfId="21" applyNumberFormat="1" applyFont="1" applyBorder="1" applyAlignment="1">
      <alignment horizontal="center"/>
    </xf>
    <xf numFmtId="164" fontId="10" fillId="0" borderId="4" xfId="3" applyNumberFormat="1" applyFont="1" applyBorder="1"/>
    <xf numFmtId="0" fontId="7" fillId="0" borderId="2" xfId="4" applyFont="1" applyBorder="1" applyAlignment="1">
      <alignment horizontal="left" vertical="center"/>
    </xf>
    <xf numFmtId="0" fontId="10" fillId="0" borderId="2" xfId="4" applyFont="1" applyBorder="1" applyAlignment="1">
      <alignment vertical="center" wrapText="1"/>
    </xf>
    <xf numFmtId="0" fontId="7" fillId="2" borderId="2" xfId="4" applyFont="1" applyFill="1" applyBorder="1"/>
    <xf numFmtId="49" fontId="7" fillId="0" borderId="10" xfId="3" applyNumberFormat="1" applyFont="1" applyBorder="1" applyAlignment="1">
      <alignment horizontal="center"/>
    </xf>
    <xf numFmtId="49" fontId="10" fillId="2" borderId="2" xfId="4" applyNumberFormat="1" applyFont="1" applyFill="1" applyBorder="1" applyAlignment="1">
      <alignment horizontal="center"/>
    </xf>
    <xf numFmtId="164" fontId="10" fillId="0" borderId="2" xfId="4" applyNumberFormat="1" applyFont="1" applyBorder="1"/>
    <xf numFmtId="49" fontId="7" fillId="2" borderId="2" xfId="4" applyNumberFormat="1" applyFont="1" applyFill="1" applyBorder="1" applyAlignment="1">
      <alignment horizontal="center"/>
    </xf>
    <xf numFmtId="0" fontId="7" fillId="0" borderId="1" xfId="4" applyFont="1" applyBorder="1" applyAlignment="1">
      <alignment horizontal="center"/>
    </xf>
    <xf numFmtId="0" fontId="10" fillId="0" borderId="2" xfId="3" applyFont="1" applyBorder="1"/>
    <xf numFmtId="0" fontId="10" fillId="0" borderId="11" xfId="3" applyFont="1" applyBorder="1" applyAlignment="1">
      <alignment horizontal="left" vertical="center"/>
    </xf>
    <xf numFmtId="0" fontId="7" fillId="0" borderId="4" xfId="4" applyFont="1" applyBorder="1" applyAlignment="1">
      <alignment horizontal="left" vertical="center" wrapText="1"/>
    </xf>
    <xf numFmtId="49" fontId="7" fillId="2" borderId="2" xfId="3" applyNumberFormat="1" applyFont="1" applyFill="1" applyBorder="1" applyAlignment="1">
      <alignment horizontal="center"/>
    </xf>
    <xf numFmtId="0" fontId="7" fillId="3" borderId="2" xfId="4" applyFont="1" applyFill="1" applyBorder="1" applyAlignment="1">
      <alignment horizontal="left" vertical="center" wrapText="1"/>
    </xf>
    <xf numFmtId="0" fontId="7" fillId="0" borderId="4" xfId="4" applyFont="1" applyBorder="1" applyAlignment="1">
      <alignment horizontal="left" wrapText="1"/>
    </xf>
    <xf numFmtId="0" fontId="7" fillId="0" borderId="4" xfId="3" applyFont="1" applyBorder="1" applyAlignment="1">
      <alignment horizontal="left" vertical="center" wrapText="1"/>
    </xf>
    <xf numFmtId="49" fontId="10" fillId="0" borderId="2" xfId="3" applyNumberFormat="1" applyFont="1" applyBorder="1"/>
    <xf numFmtId="0" fontId="7" fillId="0" borderId="2" xfId="3" applyFont="1" applyBorder="1"/>
    <xf numFmtId="0" fontId="10" fillId="0" borderId="2" xfId="4" applyFont="1" applyBorder="1"/>
    <xf numFmtId="0" fontId="10" fillId="4" borderId="2" xfId="4" applyFont="1" applyFill="1" applyBorder="1" applyAlignment="1">
      <alignment horizontal="left" vertical="center"/>
    </xf>
    <xf numFmtId="49" fontId="7" fillId="4" borderId="2" xfId="4" applyNumberFormat="1" applyFont="1" applyFill="1" applyBorder="1" applyAlignment="1">
      <alignment horizontal="center"/>
    </xf>
    <xf numFmtId="165" fontId="10" fillId="4" borderId="2" xfId="4" applyNumberFormat="1" applyFont="1" applyFill="1" applyBorder="1"/>
    <xf numFmtId="164" fontId="10" fillId="4" borderId="2" xfId="4" applyNumberFormat="1" applyFont="1" applyFill="1" applyBorder="1"/>
    <xf numFmtId="0" fontId="7" fillId="0" borderId="7" xfId="3" applyFont="1" applyBorder="1"/>
    <xf numFmtId="1" fontId="7" fillId="0" borderId="7" xfId="3" applyNumberFormat="1" applyFont="1" applyBorder="1" applyAlignment="1">
      <alignment horizontal="center"/>
    </xf>
    <xf numFmtId="0" fontId="7" fillId="0" borderId="7" xfId="3" applyFont="1" applyBorder="1" applyAlignment="1">
      <alignment horizontal="center"/>
    </xf>
    <xf numFmtId="0" fontId="12" fillId="0" borderId="0" xfId="3" applyFont="1"/>
    <xf numFmtId="1" fontId="12" fillId="0" borderId="0" xfId="3" applyNumberFormat="1" applyFont="1" applyAlignment="1">
      <alignment horizontal="center"/>
    </xf>
    <xf numFmtId="0" fontId="12" fillId="0" borderId="0" xfId="3" applyFont="1" applyAlignment="1">
      <alignment horizontal="center"/>
    </xf>
    <xf numFmtId="0" fontId="18" fillId="0" borderId="0" xfId="3" applyFont="1"/>
    <xf numFmtId="0" fontId="11" fillId="0" borderId="0" xfId="3" applyFont="1" applyAlignment="1">
      <alignment horizontal="center"/>
    </xf>
    <xf numFmtId="0" fontId="18" fillId="0" borderId="0" xfId="3" applyFont="1" applyAlignment="1">
      <alignment horizontal="center"/>
    </xf>
    <xf numFmtId="0" fontId="18" fillId="0" borderId="0" xfId="3" applyFont="1" applyAlignment="1">
      <alignment horizontal="left"/>
    </xf>
    <xf numFmtId="167" fontId="18" fillId="0" borderId="0" xfId="21" applyNumberFormat="1" applyFont="1" applyFill="1" applyBorder="1" applyAlignment="1">
      <alignment horizontal="center"/>
    </xf>
    <xf numFmtId="166" fontId="18" fillId="0" borderId="0" xfId="21" applyFont="1" applyFill="1" applyBorder="1" applyAlignment="1">
      <alignment horizontal="center"/>
    </xf>
    <xf numFmtId="2" fontId="12" fillId="0" borderId="0" xfId="3" applyNumberFormat="1" applyFont="1" applyAlignment="1">
      <alignment horizontal="center"/>
    </xf>
    <xf numFmtId="3" fontId="12" fillId="0" borderId="0" xfId="3" applyNumberFormat="1" applyFont="1" applyAlignment="1">
      <alignment horizontal="center"/>
    </xf>
    <xf numFmtId="168" fontId="18" fillId="0" borderId="0" xfId="3" applyNumberFormat="1" applyFont="1" applyAlignment="1">
      <alignment horizontal="center"/>
    </xf>
    <xf numFmtId="168" fontId="12" fillId="0" borderId="0" xfId="3" applyNumberFormat="1" applyFont="1" applyAlignment="1">
      <alignment horizontal="center"/>
    </xf>
    <xf numFmtId="166" fontId="12" fillId="0" borderId="0" xfId="21" applyFont="1" applyFill="1" applyBorder="1" applyAlignment="1">
      <alignment horizontal="center"/>
    </xf>
    <xf numFmtId="0" fontId="19" fillId="0" borderId="0" xfId="3" applyFont="1" applyAlignment="1">
      <alignment horizontal="center"/>
    </xf>
    <xf numFmtId="1" fontId="18" fillId="0" borderId="0" xfId="3" applyNumberFormat="1" applyFont="1" applyAlignment="1">
      <alignment horizontal="center"/>
    </xf>
    <xf numFmtId="0" fontId="9" fillId="0" borderId="0" xfId="4"/>
    <xf numFmtId="0" fontId="10" fillId="0" borderId="8" xfId="4" applyFont="1" applyBorder="1" applyAlignment="1">
      <alignment horizontal="center"/>
    </xf>
    <xf numFmtId="0" fontId="10" fillId="0" borderId="4" xfId="4" applyFont="1" applyBorder="1"/>
    <xf numFmtId="164" fontId="10" fillId="0" borderId="4" xfId="4" applyNumberFormat="1" applyFont="1" applyBorder="1"/>
    <xf numFmtId="164" fontId="9" fillId="0" borderId="0" xfId="4" applyNumberFormat="1"/>
    <xf numFmtId="0" fontId="10" fillId="0" borderId="3" xfId="4" applyFont="1" applyBorder="1" applyAlignment="1">
      <alignment horizontal="left" vertical="center"/>
    </xf>
    <xf numFmtId="49" fontId="10" fillId="0" borderId="2" xfId="19" applyNumberFormat="1" applyFont="1" applyBorder="1" applyAlignment="1">
      <alignment horizontal="center"/>
    </xf>
    <xf numFmtId="49" fontId="10" fillId="0" borderId="8" xfId="4" applyNumberFormat="1" applyFont="1" applyBorder="1" applyAlignment="1">
      <alignment horizontal="center"/>
    </xf>
    <xf numFmtId="49" fontId="10" fillId="0" borderId="5" xfId="19" applyNumberFormat="1" applyFont="1" applyBorder="1" applyAlignment="1">
      <alignment horizontal="center"/>
    </xf>
    <xf numFmtId="49" fontId="10" fillId="0" borderId="4" xfId="4" applyNumberFormat="1" applyFont="1" applyBorder="1" applyAlignment="1">
      <alignment horizontal="center"/>
    </xf>
    <xf numFmtId="0" fontId="10" fillId="0" borderId="4" xfId="4" applyFont="1" applyBorder="1" applyAlignment="1">
      <alignment horizontal="left" vertical="center"/>
    </xf>
    <xf numFmtId="49" fontId="10" fillId="0" borderId="4" xfId="4" applyNumberFormat="1" applyFont="1" applyBorder="1" applyAlignment="1">
      <alignment horizontal="center" wrapText="1"/>
    </xf>
    <xf numFmtId="0" fontId="10" fillId="0" borderId="2" xfId="4" applyFont="1" applyBorder="1" applyAlignment="1">
      <alignment wrapText="1"/>
    </xf>
    <xf numFmtId="164" fontId="10" fillId="0" borderId="4" xfId="4" applyNumberFormat="1" applyFont="1" applyBorder="1" applyAlignment="1">
      <alignment wrapText="1"/>
    </xf>
    <xf numFmtId="0" fontId="9" fillId="0" borderId="0" xfId="4" applyAlignment="1">
      <alignment wrapText="1"/>
    </xf>
    <xf numFmtId="0" fontId="7" fillId="2" borderId="2" xfId="4" applyFont="1" applyFill="1" applyBorder="1" applyAlignment="1">
      <alignment horizontal="left" vertical="center" wrapText="1"/>
    </xf>
    <xf numFmtId="49" fontId="7" fillId="0" borderId="3" xfId="4" applyNumberFormat="1" applyFont="1" applyBorder="1" applyAlignment="1">
      <alignment horizontal="center"/>
    </xf>
    <xf numFmtId="49" fontId="7" fillId="0" borderId="4" xfId="4" applyNumberFormat="1" applyFont="1" applyBorder="1" applyAlignment="1">
      <alignment horizontal="center"/>
    </xf>
    <xf numFmtId="0" fontId="7" fillId="0" borderId="2" xfId="4" applyFont="1" applyBorder="1"/>
    <xf numFmtId="49" fontId="7" fillId="0" borderId="1" xfId="4" applyNumberFormat="1" applyFont="1" applyBorder="1" applyAlignment="1">
      <alignment horizontal="center"/>
    </xf>
    <xf numFmtId="0" fontId="7" fillId="0" borderId="4" xfId="4" applyFont="1" applyBorder="1" applyAlignment="1">
      <alignment horizontal="center"/>
    </xf>
    <xf numFmtId="49" fontId="10" fillId="0" borderId="3" xfId="4" applyNumberFormat="1" applyFont="1" applyBorder="1" applyAlignment="1">
      <alignment horizontal="center"/>
    </xf>
    <xf numFmtId="0" fontId="10" fillId="0" borderId="3" xfId="4" applyFont="1" applyBorder="1" applyAlignment="1">
      <alignment horizontal="center"/>
    </xf>
    <xf numFmtId="164" fontId="10" fillId="2" borderId="4" xfId="4" applyNumberFormat="1" applyFont="1" applyFill="1" applyBorder="1"/>
    <xf numFmtId="0" fontId="7" fillId="0" borderId="3" xfId="4" applyFont="1" applyBorder="1" applyAlignment="1">
      <alignment horizontal="center"/>
    </xf>
    <xf numFmtId="49" fontId="10" fillId="0" borderId="1" xfId="4" applyNumberFormat="1" applyFont="1" applyBorder="1" applyAlignment="1">
      <alignment horizontal="center"/>
    </xf>
    <xf numFmtId="165" fontId="10" fillId="0" borderId="2" xfId="4" applyNumberFormat="1" applyFont="1" applyBorder="1"/>
    <xf numFmtId="0" fontId="10" fillId="0" borderId="2" xfId="4" applyFont="1" applyBorder="1" applyAlignment="1">
      <alignment horizontal="center"/>
    </xf>
    <xf numFmtId="0" fontId="7" fillId="2" borderId="2" xfId="4" applyFont="1" applyFill="1" applyBorder="1" applyAlignment="1">
      <alignment horizontal="center"/>
    </xf>
    <xf numFmtId="0" fontId="10" fillId="2" borderId="2" xfId="4" applyFont="1" applyFill="1" applyBorder="1" applyAlignment="1">
      <alignment horizontal="left" vertical="center"/>
    </xf>
    <xf numFmtId="0" fontId="10" fillId="2" borderId="2" xfId="4" applyFont="1" applyFill="1" applyBorder="1" applyAlignment="1">
      <alignment horizontal="center"/>
    </xf>
    <xf numFmtId="0" fontId="7" fillId="2" borderId="2" xfId="4" applyFont="1" applyFill="1" applyBorder="1" applyAlignment="1">
      <alignment horizontal="left" vertical="center"/>
    </xf>
    <xf numFmtId="49" fontId="10" fillId="0" borderId="10" xfId="4" applyNumberFormat="1" applyFont="1" applyBorder="1" applyAlignment="1">
      <alignment horizontal="center"/>
    </xf>
    <xf numFmtId="164" fontId="7" fillId="0" borderId="2" xfId="4" applyNumberFormat="1" applyFont="1" applyBorder="1" applyAlignment="1">
      <alignment horizontal="right"/>
    </xf>
    <xf numFmtId="0" fontId="10" fillId="2" borderId="2" xfId="4" applyFont="1" applyFill="1" applyBorder="1"/>
    <xf numFmtId="49" fontId="7" fillId="0" borderId="10" xfId="4" applyNumberFormat="1" applyFont="1" applyBorder="1" applyAlignment="1">
      <alignment horizontal="center"/>
    </xf>
    <xf numFmtId="164" fontId="7" fillId="2" borderId="4" xfId="4" applyNumberFormat="1" applyFont="1" applyFill="1" applyBorder="1"/>
    <xf numFmtId="164" fontId="10" fillId="2" borderId="2" xfId="4" applyNumberFormat="1" applyFont="1" applyFill="1" applyBorder="1"/>
    <xf numFmtId="164" fontId="7" fillId="2" borderId="2" xfId="4" applyNumberFormat="1" applyFont="1" applyFill="1" applyBorder="1"/>
    <xf numFmtId="0" fontId="7" fillId="0" borderId="4" xfId="4" applyFont="1" applyBorder="1" applyAlignment="1">
      <alignment horizontal="left" vertical="center"/>
    </xf>
    <xf numFmtId="0" fontId="7" fillId="0" borderId="4" xfId="4" applyFont="1" applyBorder="1" applyAlignment="1">
      <alignment horizontal="left"/>
    </xf>
    <xf numFmtId="0" fontId="10" fillId="0" borderId="11" xfId="4" applyFont="1" applyBorder="1" applyAlignment="1">
      <alignment horizontal="left" vertical="center"/>
    </xf>
    <xf numFmtId="49" fontId="10" fillId="0" borderId="2" xfId="4" applyNumberFormat="1" applyFont="1" applyBorder="1"/>
    <xf numFmtId="0" fontId="10" fillId="4" borderId="2" xfId="4" applyFont="1" applyFill="1" applyBorder="1"/>
    <xf numFmtId="0" fontId="12" fillId="0" borderId="7" xfId="4" applyFont="1" applyBorder="1"/>
    <xf numFmtId="49" fontId="12" fillId="0" borderId="7" xfId="4" applyNumberFormat="1" applyFont="1" applyBorder="1" applyAlignment="1">
      <alignment horizontal="center"/>
    </xf>
    <xf numFmtId="0" fontId="18" fillId="0" borderId="0" xfId="4" applyFont="1"/>
    <xf numFmtId="49" fontId="18" fillId="0" borderId="0" xfId="4" applyNumberFormat="1" applyFont="1" applyAlignment="1">
      <alignment horizontal="center"/>
    </xf>
    <xf numFmtId="49" fontId="18" fillId="0" borderId="0" xfId="4" applyNumberFormat="1" applyFont="1"/>
    <xf numFmtId="0" fontId="12" fillId="0" borderId="0" xfId="4" applyFont="1"/>
    <xf numFmtId="0" fontId="12" fillId="0" borderId="0" xfId="4" applyFont="1" applyAlignment="1">
      <alignment horizontal="center"/>
    </xf>
    <xf numFmtId="0" fontId="12" fillId="3" borderId="0" xfId="4" applyFont="1" applyFill="1"/>
    <xf numFmtId="1" fontId="18" fillId="0" borderId="0" xfId="4" applyNumberFormat="1" applyFont="1" applyAlignment="1">
      <alignment horizontal="center"/>
    </xf>
    <xf numFmtId="0" fontId="18" fillId="0" borderId="0" xfId="4" applyFont="1" applyAlignment="1">
      <alignment horizontal="center"/>
    </xf>
    <xf numFmtId="1" fontId="12" fillId="0" borderId="0" xfId="4" applyNumberFormat="1" applyFont="1" applyAlignment="1">
      <alignment horizontal="center"/>
    </xf>
    <xf numFmtId="165" fontId="18" fillId="0" borderId="0" xfId="4" applyNumberFormat="1" applyFont="1"/>
    <xf numFmtId="0" fontId="7" fillId="0" borderId="0" xfId="3" applyFont="1"/>
    <xf numFmtId="0" fontId="10" fillId="0" borderId="0" xfId="3" applyFont="1"/>
    <xf numFmtId="49" fontId="7" fillId="0" borderId="4" xfId="21" applyNumberFormat="1" applyFont="1" applyBorder="1" applyAlignment="1">
      <alignment horizontal="center"/>
    </xf>
    <xf numFmtId="49" fontId="7" fillId="0" borderId="8" xfId="3" applyNumberFormat="1" applyFont="1" applyBorder="1" applyAlignment="1">
      <alignment horizontal="center"/>
    </xf>
    <xf numFmtId="49" fontId="7" fillId="0" borderId="5" xfId="21" applyNumberFormat="1" applyFont="1" applyBorder="1" applyAlignment="1">
      <alignment horizontal="center"/>
    </xf>
    <xf numFmtId="49" fontId="7" fillId="0" borderId="9" xfId="3" applyNumberFormat="1" applyFont="1" applyBorder="1" applyAlignment="1">
      <alignment horizontal="center"/>
    </xf>
    <xf numFmtId="164" fontId="7" fillId="2" borderId="2" xfId="3" applyNumberFormat="1" applyFont="1" applyFill="1" applyBorder="1"/>
    <xf numFmtId="0" fontId="7" fillId="0" borderId="11" xfId="3" applyFont="1" applyBorder="1" applyAlignment="1">
      <alignment horizontal="left" vertical="center"/>
    </xf>
    <xf numFmtId="49" fontId="7" fillId="0" borderId="2" xfId="3" applyNumberFormat="1" applyFont="1" applyBorder="1" applyAlignment="1">
      <alignment horizontal="center" vertical="center"/>
    </xf>
    <xf numFmtId="49" fontId="7" fillId="4" borderId="2" xfId="4" applyNumberFormat="1" applyFont="1" applyFill="1" applyBorder="1" applyAlignment="1">
      <alignment horizontal="center" vertical="center"/>
    </xf>
    <xf numFmtId="164" fontId="7" fillId="0" borderId="7" xfId="3" applyNumberFormat="1" applyFont="1" applyBorder="1"/>
    <xf numFmtId="1" fontId="7" fillId="0" borderId="0" xfId="3" applyNumberFormat="1" applyFont="1" applyAlignment="1">
      <alignment horizontal="center"/>
    </xf>
    <xf numFmtId="0" fontId="7" fillId="0" borderId="0" xfId="3" applyFont="1" applyAlignment="1">
      <alignment horizontal="center"/>
    </xf>
    <xf numFmtId="0" fontId="7" fillId="0" borderId="3" xfId="4" applyFont="1" applyBorder="1"/>
    <xf numFmtId="0" fontId="20" fillId="0" borderId="0" xfId="0" applyFont="1" applyAlignment="1">
      <alignment wrapText="1"/>
    </xf>
    <xf numFmtId="0" fontId="10" fillId="0" borderId="3" xfId="4" applyFont="1" applyBorder="1"/>
    <xf numFmtId="0" fontId="20" fillId="0" borderId="2" xfId="0" applyFont="1" applyBorder="1"/>
    <xf numFmtId="164" fontId="7" fillId="2" borderId="2" xfId="4" applyNumberFormat="1" applyFont="1" applyFill="1" applyBorder="1" applyAlignment="1">
      <alignment horizontal="right"/>
    </xf>
    <xf numFmtId="0" fontId="8" fillId="0" borderId="2" xfId="4" applyFont="1" applyBorder="1" applyAlignment="1">
      <alignment horizontal="left" vertical="center" wrapText="1"/>
    </xf>
    <xf numFmtId="164" fontId="21" fillId="0" borderId="0" xfId="4" applyNumberFormat="1" applyFont="1"/>
    <xf numFmtId="0" fontId="10" fillId="2" borderId="2" xfId="4" applyFont="1" applyFill="1" applyBorder="1" applyAlignment="1">
      <alignment horizontal="left" vertical="center" wrapText="1"/>
    </xf>
    <xf numFmtId="4" fontId="10" fillId="0" borderId="4" xfId="4" applyNumberFormat="1" applyFont="1" applyBorder="1"/>
    <xf numFmtId="4" fontId="7" fillId="0" borderId="4" xfId="4" applyNumberFormat="1" applyFont="1" applyBorder="1"/>
    <xf numFmtId="4" fontId="10" fillId="0" borderId="2" xfId="4" applyNumberFormat="1" applyFont="1" applyBorder="1"/>
    <xf numFmtId="4" fontId="7" fillId="0" borderId="2" xfId="4" applyNumberFormat="1" applyFont="1" applyBorder="1"/>
    <xf numFmtId="4" fontId="9" fillId="0" borderId="0" xfId="3" applyNumberFormat="1"/>
    <xf numFmtId="0" fontId="7" fillId="0" borderId="0" xfId="1" applyFont="1" applyAlignment="1">
      <alignment horizontal="right"/>
    </xf>
    <xf numFmtId="49" fontId="10" fillId="2" borderId="2" xfId="3" applyNumberFormat="1" applyFont="1" applyFill="1" applyBorder="1" applyAlignment="1">
      <alignment horizontal="center"/>
    </xf>
    <xf numFmtId="0" fontId="20" fillId="0" borderId="2" xfId="0" applyFont="1" applyBorder="1" applyAlignment="1">
      <alignment wrapText="1"/>
    </xf>
    <xf numFmtId="4" fontId="7" fillId="0" borderId="2" xfId="4" applyNumberFormat="1" applyFont="1" applyBorder="1" applyAlignment="1">
      <alignment horizontal="left" vertical="center" wrapText="1"/>
    </xf>
    <xf numFmtId="0" fontId="7" fillId="0" borderId="2" xfId="4" applyFont="1" applyBorder="1" applyAlignment="1">
      <alignment horizontal="left" wrapText="1"/>
    </xf>
    <xf numFmtId="4" fontId="7" fillId="0" borderId="0" xfId="4" applyNumberFormat="1" applyFont="1"/>
    <xf numFmtId="0" fontId="8" fillId="0" borderId="4" xfId="4" applyFont="1" applyBorder="1" applyAlignment="1">
      <alignment horizontal="left" vertical="center" wrapText="1"/>
    </xf>
    <xf numFmtId="167" fontId="10" fillId="0" borderId="5" xfId="19" applyNumberFormat="1" applyFont="1" applyBorder="1" applyAlignment="1">
      <alignment horizontal="center"/>
    </xf>
    <xf numFmtId="0" fontId="10" fillId="0" borderId="2" xfId="4" applyFont="1" applyBorder="1" applyAlignment="1">
      <alignment vertical="center"/>
    </xf>
    <xf numFmtId="0" fontId="11" fillId="0" borderId="2" xfId="4" applyFont="1" applyBorder="1" applyAlignment="1">
      <alignment horizontal="center" vertical="center" wrapText="1"/>
    </xf>
    <xf numFmtId="4" fontId="7" fillId="0" borderId="7" xfId="3" applyNumberFormat="1" applyFont="1" applyBorder="1"/>
    <xf numFmtId="164" fontId="12" fillId="0" borderId="0" xfId="3" applyNumberFormat="1" applyFont="1"/>
    <xf numFmtId="164" fontId="7" fillId="0" borderId="0" xfId="3" applyNumberFormat="1" applyFont="1"/>
    <xf numFmtId="0" fontId="10" fillId="0" borderId="1" xfId="3" applyFont="1" applyBorder="1" applyAlignment="1">
      <alignment vertical="center" wrapText="1"/>
    </xf>
    <xf numFmtId="0" fontId="7" fillId="2" borderId="0" xfId="4" applyFont="1" applyFill="1" applyAlignment="1">
      <alignment horizontal="center" wrapText="1"/>
    </xf>
    <xf numFmtId="167" fontId="10" fillId="0" borderId="10" xfId="19" applyNumberFormat="1" applyFont="1" applyBorder="1" applyAlignment="1">
      <alignment horizontal="center"/>
    </xf>
    <xf numFmtId="164" fontId="9" fillId="0" borderId="0" xfId="4" applyNumberFormat="1" applyAlignment="1">
      <alignment wrapText="1"/>
    </xf>
    <xf numFmtId="4" fontId="9" fillId="0" borderId="0" xfId="4" applyNumberFormat="1"/>
    <xf numFmtId="0" fontId="7" fillId="2" borderId="9" xfId="4" applyFont="1" applyFill="1" applyBorder="1" applyAlignment="1">
      <alignment horizontal="left" vertical="center" wrapText="1"/>
    </xf>
    <xf numFmtId="2" fontId="7" fillId="0" borderId="2" xfId="4" applyNumberFormat="1" applyFont="1" applyBorder="1" applyAlignment="1">
      <alignment horizontal="left" vertical="center" wrapText="1"/>
    </xf>
    <xf numFmtId="0" fontId="9" fillId="6" borderId="0" xfId="4" applyFill="1"/>
    <xf numFmtId="0" fontId="10" fillId="0" borderId="11" xfId="3" applyFont="1" applyBorder="1" applyAlignment="1">
      <alignment vertical="center" wrapText="1"/>
    </xf>
    <xf numFmtId="49" fontId="23" fillId="0" borderId="2" xfId="0" applyNumberFormat="1" applyFont="1" applyBorder="1" applyAlignment="1">
      <alignment horizontal="left" vertical="top" wrapText="1"/>
    </xf>
    <xf numFmtId="0" fontId="24" fillId="0" borderId="0" xfId="0" applyFont="1" applyAlignment="1">
      <alignment wrapText="1"/>
    </xf>
    <xf numFmtId="0" fontId="12" fillId="0" borderId="7" xfId="4" applyFont="1" applyBorder="1" applyAlignment="1">
      <alignment horizontal="center"/>
    </xf>
    <xf numFmtId="4" fontId="12" fillId="0" borderId="0" xfId="4" applyNumberFormat="1" applyFont="1"/>
    <xf numFmtId="0" fontId="8" fillId="0" borderId="0" xfId="4" applyFont="1"/>
    <xf numFmtId="164" fontId="8" fillId="2" borderId="5" xfId="4" applyNumberFormat="1" applyFont="1" applyFill="1" applyBorder="1"/>
    <xf numFmtId="164" fontId="25" fillId="7" borderId="6" xfId="4" applyNumberFormat="1" applyFont="1" applyFill="1" applyBorder="1"/>
    <xf numFmtId="4" fontId="12" fillId="0" borderId="7" xfId="4" applyNumberFormat="1" applyFont="1" applyBorder="1"/>
    <xf numFmtId="4" fontId="8" fillId="4" borderId="0" xfId="1" applyNumberFormat="1" applyFont="1" applyFill="1" applyAlignment="1">
      <alignment horizontal="right" vertical="center" wrapText="1"/>
    </xf>
    <xf numFmtId="164" fontId="10" fillId="4" borderId="0" xfId="4" applyNumberFormat="1" applyFont="1" applyFill="1"/>
    <xf numFmtId="164" fontId="6" fillId="0" borderId="0" xfId="1" applyNumberFormat="1" applyAlignment="1">
      <alignment horizontal="center"/>
    </xf>
    <xf numFmtId="49" fontId="8" fillId="0" borderId="0" xfId="1" applyNumberFormat="1" applyFont="1" applyAlignment="1">
      <alignment horizontal="right"/>
    </xf>
    <xf numFmtId="0" fontId="26" fillId="0" borderId="0" xfId="25" applyFont="1" applyAlignment="1">
      <alignment horizontal="right"/>
    </xf>
    <xf numFmtId="0" fontId="26" fillId="0" borderId="0" xfId="1" applyFont="1" applyAlignment="1">
      <alignment horizontal="right"/>
    </xf>
    <xf numFmtId="0" fontId="6" fillId="0" borderId="0" xfId="1"/>
    <xf numFmtId="0" fontId="26" fillId="0" borderId="0" xfId="1" applyFont="1"/>
    <xf numFmtId="0" fontId="26" fillId="0" borderId="0" xfId="0" applyFont="1"/>
    <xf numFmtId="14" fontId="8" fillId="0" borderId="0" xfId="1" applyNumberFormat="1" applyFont="1" applyAlignment="1">
      <alignment horizontal="right"/>
    </xf>
    <xf numFmtId="0" fontId="26" fillId="2" borderId="0" xfId="1" applyFont="1" applyFill="1" applyAlignment="1">
      <alignment horizontal="right"/>
    </xf>
    <xf numFmtId="14" fontId="10" fillId="0" borderId="0" xfId="1" applyNumberFormat="1" applyFont="1" applyAlignment="1">
      <alignment horizontal="right"/>
    </xf>
    <xf numFmtId="0" fontId="11" fillId="0" borderId="0" xfId="1" applyFont="1"/>
    <xf numFmtId="0" fontId="12" fillId="0" borderId="0" xfId="1" applyFont="1"/>
    <xf numFmtId="14" fontId="11" fillId="0" borderId="0" xfId="1" applyNumberFormat="1" applyFont="1" applyAlignment="1">
      <alignment horizontal="right"/>
    </xf>
    <xf numFmtId="0" fontId="13" fillId="0" borderId="0" xfId="1" applyFont="1"/>
    <xf numFmtId="0" fontId="14" fillId="0" borderId="0" xfId="25" applyFont="1"/>
    <xf numFmtId="0" fontId="8" fillId="0" borderId="0" xfId="1" applyFont="1" applyAlignment="1">
      <alignment wrapText="1"/>
    </xf>
    <xf numFmtId="0" fontId="15" fillId="0" borderId="0" xfId="25" applyFont="1"/>
    <xf numFmtId="0" fontId="11" fillId="0" borderId="0" xfId="1" applyFont="1" applyAlignment="1">
      <alignment horizontal="center"/>
    </xf>
    <xf numFmtId="0" fontId="16" fillId="0" borderId="0" xfId="1" applyFont="1"/>
    <xf numFmtId="0" fontId="8" fillId="0" borderId="1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2" fontId="16" fillId="0" borderId="13" xfId="1" applyNumberFormat="1" applyFont="1" applyBorder="1" applyAlignment="1">
      <alignment horizontal="center"/>
    </xf>
    <xf numFmtId="2" fontId="16" fillId="0" borderId="14" xfId="1" applyNumberFormat="1" applyFont="1" applyBorder="1" applyAlignment="1">
      <alignment horizontal="center"/>
    </xf>
    <xf numFmtId="2" fontId="16" fillId="0" borderId="15" xfId="1" applyNumberFormat="1" applyFont="1" applyBorder="1" applyAlignment="1">
      <alignment horizontal="center"/>
    </xf>
    <xf numFmtId="0" fontId="27" fillId="0" borderId="2" xfId="1" applyFont="1" applyBorder="1" applyAlignment="1">
      <alignment horizontal="center" wrapText="1"/>
    </xf>
    <xf numFmtId="0" fontId="6" fillId="0" borderId="0" xfId="1" applyAlignment="1">
      <alignment horizontal="center"/>
    </xf>
    <xf numFmtId="0" fontId="8" fillId="0" borderId="3" xfId="1" applyFont="1" applyBorder="1" applyAlignment="1">
      <alignment horizontal="center"/>
    </xf>
    <xf numFmtId="0" fontId="8" fillId="0" borderId="3" xfId="1" applyFont="1" applyBorder="1" applyAlignment="1">
      <alignment horizontal="center" wrapText="1"/>
    </xf>
    <xf numFmtId="0" fontId="8" fillId="0" borderId="4" xfId="1" applyFont="1" applyBorder="1" applyAlignment="1">
      <alignment horizontal="center" wrapText="1"/>
    </xf>
    <xf numFmtId="0" fontId="13" fillId="0" borderId="5" xfId="1" applyFont="1" applyBorder="1" applyAlignment="1">
      <alignment horizontal="center"/>
    </xf>
    <xf numFmtId="0" fontId="13" fillId="0" borderId="4" xfId="1" applyFont="1" applyBorder="1" applyAlignment="1">
      <alignment horizontal="center"/>
    </xf>
    <xf numFmtId="0" fontId="13" fillId="0" borderId="3" xfId="1" applyFont="1" applyBorder="1" applyAlignment="1">
      <alignment horizontal="center"/>
    </xf>
    <xf numFmtId="0" fontId="28" fillId="0" borderId="2" xfId="1" applyFont="1" applyBorder="1" applyAlignment="1">
      <alignment horizontal="center"/>
    </xf>
    <xf numFmtId="0" fontId="8" fillId="2" borderId="2" xfId="1" applyFont="1" applyFill="1" applyBorder="1" applyAlignment="1">
      <alignment horizontal="center" vertical="center"/>
    </xf>
    <xf numFmtId="49" fontId="8" fillId="2" borderId="2" xfId="1" applyNumberFormat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left" vertical="center" wrapText="1"/>
    </xf>
    <xf numFmtId="4" fontId="8" fillId="2" borderId="4" xfId="1" applyNumberFormat="1" applyFont="1" applyFill="1" applyBorder="1" applyAlignment="1">
      <alignment horizontal="right" vertical="center" wrapText="1"/>
    </xf>
    <xf numFmtId="164" fontId="10" fillId="8" borderId="5" xfId="1" applyNumberFormat="1" applyFont="1" applyFill="1" applyBorder="1" applyAlignment="1">
      <alignment horizontal="center" wrapText="1"/>
    </xf>
    <xf numFmtId="164" fontId="10" fillId="8" borderId="4" xfId="1" applyNumberFormat="1" applyFont="1" applyFill="1" applyBorder="1" applyAlignment="1">
      <alignment horizontal="center" wrapText="1"/>
    </xf>
    <xf numFmtId="164" fontId="10" fillId="8" borderId="3" xfId="1" applyNumberFormat="1" applyFont="1" applyFill="1" applyBorder="1" applyAlignment="1">
      <alignment horizontal="center" wrapText="1"/>
    </xf>
    <xf numFmtId="164" fontId="29" fillId="0" borderId="2" xfId="1" applyNumberFormat="1" applyFont="1" applyBorder="1" applyAlignment="1">
      <alignment horizontal="center"/>
    </xf>
    <xf numFmtId="49" fontId="8" fillId="2" borderId="2" xfId="1" applyNumberFormat="1" applyFont="1" applyFill="1" applyBorder="1" applyAlignment="1">
      <alignment horizontal="center" vertical="center"/>
    </xf>
    <xf numFmtId="4" fontId="8" fillId="2" borderId="2" xfId="1" applyNumberFormat="1" applyFont="1" applyFill="1" applyBorder="1" applyAlignment="1">
      <alignment horizontal="right" vertical="center" wrapText="1"/>
    </xf>
    <xf numFmtId="164" fontId="10" fillId="9" borderId="2" xfId="1" applyNumberFormat="1" applyFont="1" applyFill="1" applyBorder="1" applyAlignment="1">
      <alignment horizontal="center" wrapText="1"/>
    </xf>
    <xf numFmtId="164" fontId="10" fillId="9" borderId="1" xfId="1" applyNumberFormat="1" applyFont="1" applyFill="1" applyBorder="1" applyAlignment="1">
      <alignment horizontal="center" wrapText="1"/>
    </xf>
    <xf numFmtId="49" fontId="26" fillId="2" borderId="2" xfId="1" applyNumberFormat="1" applyFont="1" applyFill="1" applyBorder="1" applyAlignment="1">
      <alignment horizontal="center" vertical="center" wrapText="1"/>
    </xf>
    <xf numFmtId="0" fontId="26" fillId="2" borderId="2" xfId="1" applyFont="1" applyFill="1" applyBorder="1" applyAlignment="1">
      <alignment horizontal="left" vertical="center" wrapText="1"/>
    </xf>
    <xf numFmtId="4" fontId="26" fillId="2" borderId="2" xfId="1" applyNumberFormat="1" applyFont="1" applyFill="1" applyBorder="1" applyAlignment="1">
      <alignment horizontal="right" vertical="center" wrapText="1"/>
    </xf>
    <xf numFmtId="164" fontId="7" fillId="0" borderId="2" xfId="1" applyNumberFormat="1" applyFont="1" applyBorder="1" applyAlignment="1">
      <alignment horizontal="center" wrapText="1"/>
    </xf>
    <xf numFmtId="164" fontId="7" fillId="0" borderId="1" xfId="1" applyNumberFormat="1" applyFont="1" applyBorder="1" applyAlignment="1">
      <alignment horizontal="center" wrapText="1"/>
    </xf>
    <xf numFmtId="164" fontId="7" fillId="2" borderId="2" xfId="1" applyNumberFormat="1" applyFont="1" applyFill="1" applyBorder="1" applyAlignment="1">
      <alignment horizontal="center" wrapText="1"/>
    </xf>
    <xf numFmtId="164" fontId="7" fillId="2" borderId="1" xfId="1" applyNumberFormat="1" applyFont="1" applyFill="1" applyBorder="1" applyAlignment="1">
      <alignment horizontal="center" wrapText="1"/>
    </xf>
    <xf numFmtId="0" fontId="6" fillId="3" borderId="0" xfId="1" applyFill="1" applyAlignment="1">
      <alignment horizontal="center"/>
    </xf>
    <xf numFmtId="49" fontId="26" fillId="2" borderId="2" xfId="1" applyNumberFormat="1" applyFont="1" applyFill="1" applyBorder="1" applyAlignment="1">
      <alignment horizontal="center" vertical="center"/>
    </xf>
    <xf numFmtId="0" fontId="26" fillId="3" borderId="6" xfId="1" applyFont="1" applyFill="1" applyBorder="1" applyAlignment="1">
      <alignment horizontal="left" vertical="center" wrapText="1"/>
    </xf>
    <xf numFmtId="164" fontId="7" fillId="3" borderId="1" xfId="1" applyNumberFormat="1" applyFont="1" applyFill="1" applyBorder="1" applyAlignment="1">
      <alignment horizontal="center" wrapText="1"/>
    </xf>
    <xf numFmtId="3" fontId="8" fillId="2" borderId="2" xfId="1" applyNumberFormat="1" applyFont="1" applyFill="1" applyBorder="1" applyAlignment="1">
      <alignment horizontal="center" vertical="center" wrapText="1"/>
    </xf>
    <xf numFmtId="164" fontId="30" fillId="0" borderId="2" xfId="1" applyNumberFormat="1" applyFont="1" applyBorder="1" applyAlignment="1">
      <alignment horizontal="center" wrapText="1"/>
    </xf>
    <xf numFmtId="164" fontId="30" fillId="0" borderId="1" xfId="1" applyNumberFormat="1" applyFont="1" applyBorder="1" applyAlignment="1">
      <alignment horizontal="center" wrapText="1"/>
    </xf>
    <xf numFmtId="3" fontId="26" fillId="2" borderId="2" xfId="1" applyNumberFormat="1" applyFont="1" applyFill="1" applyBorder="1" applyAlignment="1">
      <alignment horizontal="center" vertical="center" wrapText="1"/>
    </xf>
    <xf numFmtId="49" fontId="32" fillId="0" borderId="2" xfId="0" applyNumberFormat="1" applyFont="1" applyBorder="1" applyAlignment="1">
      <alignment vertical="center" wrapText="1"/>
    </xf>
    <xf numFmtId="49" fontId="31" fillId="0" borderId="2" xfId="0" applyNumberFormat="1" applyFont="1" applyBorder="1" applyAlignment="1">
      <alignment vertical="center" wrapText="1"/>
    </xf>
    <xf numFmtId="164" fontId="14" fillId="2" borderId="2" xfId="1" applyNumberFormat="1" applyFont="1" applyFill="1" applyBorder="1" applyAlignment="1">
      <alignment horizontal="center" wrapText="1"/>
    </xf>
    <xf numFmtId="164" fontId="14" fillId="2" borderId="1" xfId="1" applyNumberFormat="1" applyFont="1" applyFill="1" applyBorder="1" applyAlignment="1">
      <alignment horizontal="center" wrapText="1"/>
    </xf>
    <xf numFmtId="164" fontId="14" fillId="0" borderId="2" xfId="1" applyNumberFormat="1" applyFont="1" applyBorder="1" applyAlignment="1">
      <alignment vertical="center" wrapText="1"/>
    </xf>
    <xf numFmtId="164" fontId="14" fillId="0" borderId="1" xfId="1" applyNumberFormat="1" applyFont="1" applyBorder="1" applyAlignment="1">
      <alignment vertical="center" wrapText="1"/>
    </xf>
    <xf numFmtId="0" fontId="6" fillId="0" borderId="0" xfId="1" applyAlignment="1">
      <alignment vertical="center"/>
    </xf>
    <xf numFmtId="0" fontId="8" fillId="2" borderId="2" xfId="1" applyFont="1" applyFill="1" applyBorder="1" applyAlignment="1">
      <alignment horizontal="left" wrapText="1"/>
    </xf>
    <xf numFmtId="165" fontId="14" fillId="0" borderId="2" xfId="1" applyNumberFormat="1" applyFont="1" applyBorder="1" applyAlignment="1">
      <alignment vertical="center"/>
    </xf>
    <xf numFmtId="165" fontId="14" fillId="0" borderId="1" xfId="1" applyNumberFormat="1" applyFont="1" applyBorder="1" applyAlignment="1">
      <alignment vertical="center"/>
    </xf>
    <xf numFmtId="0" fontId="26" fillId="2" borderId="2" xfId="25" applyFont="1" applyFill="1" applyBorder="1" applyAlignment="1">
      <alignment horizontal="left" vertical="center" wrapText="1"/>
    </xf>
    <xf numFmtId="4" fontId="26" fillId="2" borderId="2" xfId="25" applyNumberFormat="1" applyFont="1" applyFill="1" applyBorder="1" applyAlignment="1">
      <alignment horizontal="right" vertical="center" wrapText="1"/>
    </xf>
    <xf numFmtId="0" fontId="8" fillId="4" borderId="2" xfId="1" applyFont="1" applyFill="1" applyBorder="1" applyAlignment="1">
      <alignment horizontal="center" vertical="center"/>
    </xf>
    <xf numFmtId="0" fontId="8" fillId="4" borderId="2" xfId="1" applyFont="1" applyFill="1" applyBorder="1" applyAlignment="1">
      <alignment horizontal="center" vertical="center" wrapText="1"/>
    </xf>
    <xf numFmtId="4" fontId="8" fillId="4" borderId="2" xfId="1" applyNumberFormat="1" applyFont="1" applyFill="1" applyBorder="1" applyAlignment="1">
      <alignment horizontal="right" vertical="center" wrapText="1"/>
    </xf>
    <xf numFmtId="164" fontId="8" fillId="10" borderId="2" xfId="1" applyNumberFormat="1" applyFont="1" applyFill="1" applyBorder="1" applyAlignment="1">
      <alignment horizontal="center" wrapText="1"/>
    </xf>
    <xf numFmtId="164" fontId="8" fillId="10" borderId="1" xfId="1" applyNumberFormat="1" applyFont="1" applyFill="1" applyBorder="1" applyAlignment="1">
      <alignment horizontal="center" wrapText="1"/>
    </xf>
    <xf numFmtId="4" fontId="6" fillId="0" borderId="0" xfId="1" applyNumberFormat="1" applyAlignment="1">
      <alignment horizontal="center"/>
    </xf>
    <xf numFmtId="164" fontId="8" fillId="2" borderId="0" xfId="1" applyNumberFormat="1" applyFont="1" applyFill="1" applyAlignment="1">
      <alignment horizontal="right" vertical="center" wrapText="1"/>
    </xf>
    <xf numFmtId="164" fontId="11" fillId="3" borderId="0" xfId="1" applyNumberFormat="1" applyFont="1" applyFill="1" applyAlignment="1">
      <alignment horizontal="center"/>
    </xf>
    <xf numFmtId="164" fontId="6" fillId="0" borderId="0" xfId="1" applyNumberFormat="1"/>
    <xf numFmtId="165" fontId="6" fillId="0" borderId="0" xfId="1" applyNumberFormat="1"/>
    <xf numFmtId="0" fontId="10" fillId="2" borderId="0" xfId="1" applyFont="1" applyFill="1" applyAlignment="1">
      <alignment horizontal="left" wrapText="1"/>
    </xf>
    <xf numFmtId="0" fontId="17" fillId="0" borderId="0" xfId="25" applyFont="1" applyAlignment="1">
      <alignment vertical="center"/>
    </xf>
    <xf numFmtId="164" fontId="33" fillId="0" borderId="0" xfId="1" applyNumberFormat="1" applyFont="1"/>
    <xf numFmtId="0" fontId="34" fillId="0" borderId="0" xfId="1" applyFont="1"/>
    <xf numFmtId="164" fontId="34" fillId="0" borderId="0" xfId="1" applyNumberFormat="1" applyFont="1"/>
    <xf numFmtId="0" fontId="35" fillId="0" borderId="0" xfId="1" applyFont="1"/>
    <xf numFmtId="4" fontId="7" fillId="0" borderId="0" xfId="3" applyNumberFormat="1" applyFont="1"/>
    <xf numFmtId="0" fontId="8" fillId="2" borderId="0" xfId="1" applyFont="1" applyFill="1" applyAlignment="1">
      <alignment horizontal="right"/>
    </xf>
    <xf numFmtId="0" fontId="7" fillId="0" borderId="0" xfId="4" applyFont="1" applyAlignment="1">
      <alignment horizontal="right"/>
    </xf>
    <xf numFmtId="0" fontId="8" fillId="2" borderId="0" xfId="1" applyFont="1" applyFill="1" applyAlignment="1">
      <alignment horizontal="center" wrapText="1"/>
    </xf>
    <xf numFmtId="0" fontId="11" fillId="0" borderId="0" xfId="1" applyFont="1" applyAlignment="1">
      <alignment horizontal="center"/>
    </xf>
    <xf numFmtId="0" fontId="8" fillId="2" borderId="7" xfId="1" applyFont="1" applyFill="1" applyBorder="1" applyAlignment="1">
      <alignment horizontal="left" wrapText="1"/>
    </xf>
    <xf numFmtId="0" fontId="8" fillId="2" borderId="0" xfId="1" applyFont="1" applyFill="1" applyAlignment="1">
      <alignment horizontal="left" wrapText="1"/>
    </xf>
    <xf numFmtId="0" fontId="10" fillId="2" borderId="0" xfId="1" applyFont="1" applyFill="1" applyAlignment="1">
      <alignment horizontal="center" wrapText="1"/>
    </xf>
    <xf numFmtId="0" fontId="12" fillId="0" borderId="0" xfId="3" applyFont="1"/>
    <xf numFmtId="0" fontId="12" fillId="0" borderId="8" xfId="3" applyFont="1" applyBorder="1"/>
    <xf numFmtId="0" fontId="11" fillId="0" borderId="2" xfId="3" applyFont="1" applyBorder="1" applyAlignment="1">
      <alignment horizontal="center" vertical="center"/>
    </xf>
    <xf numFmtId="0" fontId="16" fillId="0" borderId="2" xfId="3" applyFont="1" applyBorder="1" applyAlignment="1">
      <alignment horizontal="center" vertical="center" wrapText="1"/>
    </xf>
    <xf numFmtId="0" fontId="18" fillId="0" borderId="2" xfId="3" applyFont="1" applyBorder="1" applyAlignment="1">
      <alignment horizontal="center" vertical="center" wrapText="1"/>
    </xf>
    <xf numFmtId="0" fontId="18" fillId="0" borderId="2" xfId="3" applyFont="1" applyBorder="1" applyAlignment="1">
      <alignment horizontal="center" vertical="center"/>
    </xf>
    <xf numFmtId="0" fontId="7" fillId="5" borderId="0" xfId="4" applyFont="1" applyFill="1" applyAlignment="1">
      <alignment horizontal="right"/>
    </xf>
    <xf numFmtId="0" fontId="7" fillId="2" borderId="0" xfId="1" applyFont="1" applyFill="1" applyAlignment="1">
      <alignment horizontal="right"/>
    </xf>
    <xf numFmtId="0" fontId="7" fillId="2" borderId="0" xfId="4" applyFont="1" applyFill="1" applyAlignment="1">
      <alignment horizontal="left" wrapText="1"/>
    </xf>
    <xf numFmtId="0" fontId="10" fillId="0" borderId="0" xfId="3" applyFont="1" applyAlignment="1">
      <alignment horizontal="center" wrapText="1"/>
    </xf>
    <xf numFmtId="0" fontId="0" fillId="0" borderId="0" xfId="0" applyAlignment="1">
      <alignment horizontal="center" wrapText="1"/>
    </xf>
    <xf numFmtId="0" fontId="10" fillId="2" borderId="0" xfId="4" applyFont="1" applyFill="1" applyAlignment="1">
      <alignment horizontal="center"/>
    </xf>
    <xf numFmtId="0" fontId="7" fillId="2" borderId="0" xfId="4" applyFont="1" applyFill="1" applyAlignment="1">
      <alignment horizontal="center" wrapText="1"/>
    </xf>
    <xf numFmtId="0" fontId="7" fillId="2" borderId="0" xfId="4" applyFont="1" applyFill="1" applyAlignment="1">
      <alignment horizontal="right"/>
    </xf>
    <xf numFmtId="0" fontId="10" fillId="2" borderId="0" xfId="4" applyFont="1" applyFill="1" applyAlignment="1">
      <alignment horizontal="center" wrapText="1"/>
    </xf>
    <xf numFmtId="0" fontId="7" fillId="0" borderId="8" xfId="3" applyFont="1" applyBorder="1"/>
    <xf numFmtId="0" fontId="7" fillId="0" borderId="9" xfId="3" applyFont="1" applyBorder="1" applyAlignment="1">
      <alignment horizontal="center" vertical="center"/>
    </xf>
    <xf numFmtId="0" fontId="7" fillId="0" borderId="4" xfId="3" applyFont="1" applyBorder="1" applyAlignment="1">
      <alignment horizontal="center" vertical="center"/>
    </xf>
    <xf numFmtId="0" fontId="14" fillId="0" borderId="9" xfId="3" applyFont="1" applyBorder="1" applyAlignment="1">
      <alignment horizontal="center" vertical="center" wrapText="1"/>
    </xf>
    <xf numFmtId="0" fontId="14" fillId="0" borderId="4" xfId="3" applyFont="1" applyBorder="1" applyAlignment="1">
      <alignment horizontal="center" vertical="center" wrapText="1"/>
    </xf>
    <xf numFmtId="0" fontId="10" fillId="0" borderId="9" xfId="4" applyFont="1" applyBorder="1" applyAlignment="1">
      <alignment horizontal="center" vertical="center"/>
    </xf>
    <xf numFmtId="0" fontId="10" fillId="0" borderId="4" xfId="4" applyFont="1" applyBorder="1" applyAlignment="1">
      <alignment horizontal="center" vertical="center"/>
    </xf>
    <xf numFmtId="0" fontId="11" fillId="0" borderId="9" xfId="4" applyFont="1" applyBorder="1" applyAlignment="1">
      <alignment horizontal="center" vertical="center" wrapText="1"/>
    </xf>
    <xf numFmtId="0" fontId="22" fillId="0" borderId="4" xfId="4" applyFont="1" applyBorder="1" applyAlignment="1">
      <alignment horizontal="center" vertical="center" wrapText="1"/>
    </xf>
    <xf numFmtId="0" fontId="11" fillId="0" borderId="4" xfId="4" applyFont="1" applyBorder="1" applyAlignment="1">
      <alignment horizontal="center" vertical="center" wrapText="1"/>
    </xf>
    <xf numFmtId="0" fontId="7" fillId="2" borderId="8" xfId="4" applyFont="1" applyFill="1" applyBorder="1" applyAlignment="1">
      <alignment horizontal="center" wrapText="1"/>
    </xf>
    <xf numFmtId="0" fontId="7" fillId="0" borderId="0" xfId="1" applyFont="1" applyFill="1" applyAlignment="1">
      <alignment horizontal="right"/>
    </xf>
    <xf numFmtId="0" fontId="6" fillId="0" borderId="0" xfId="1" applyFill="1" applyAlignment="1">
      <alignment horizontal="right"/>
    </xf>
    <xf numFmtId="0" fontId="7" fillId="0" borderId="0" xfId="3" applyFont="1" applyFill="1" applyAlignment="1">
      <alignment horizontal="right" wrapText="1"/>
    </xf>
  </cellXfs>
  <cellStyles count="26">
    <cellStyle name="Обычный" xfId="0" builtinId="0"/>
    <cellStyle name="Обычный 2" xfId="1" xr:uid="{00000000-0005-0000-0000-000001000000}"/>
    <cellStyle name="Обычный 3" xfId="5" xr:uid="{00000000-0005-0000-0000-000002000000}"/>
    <cellStyle name="Обычный 3 2" xfId="6" xr:uid="{00000000-0005-0000-0000-000003000000}"/>
    <cellStyle name="Обычный 3 3" xfId="7" xr:uid="{00000000-0005-0000-0000-000004000000}"/>
    <cellStyle name="Обычный 3 4" xfId="8" xr:uid="{00000000-0005-0000-0000-000005000000}"/>
    <cellStyle name="Обычный 3 5" xfId="9" xr:uid="{00000000-0005-0000-0000-000006000000}"/>
    <cellStyle name="Обычный 3 6" xfId="10" xr:uid="{00000000-0005-0000-0000-000007000000}"/>
    <cellStyle name="Обычный 3 6 2" xfId="11" xr:uid="{00000000-0005-0000-0000-000008000000}"/>
    <cellStyle name="Обычный 3 6 2 2" xfId="2" xr:uid="{00000000-0005-0000-0000-000009000000}"/>
    <cellStyle name="Обычный 3 6 2 2 2" xfId="22" xr:uid="{DF04B85B-4226-4360-BA98-A78790F200D4}"/>
    <cellStyle name="Обычный 3 6 2 2 2 2" xfId="23" xr:uid="{66AA682D-32BA-4A4B-89A2-9D3DE0D8B96E}"/>
    <cellStyle name="Обычный 3 6 2 2 2 2 3" xfId="24" xr:uid="{8881735B-EB57-452C-91FD-384FA619907B}"/>
    <cellStyle name="Обычный 3 6 2 2 2 2 3 2" xfId="25" xr:uid="{28A0CAB7-F210-4C02-9C04-9FFFD210B902}"/>
    <cellStyle name="Обычный 3 7" xfId="12" xr:uid="{00000000-0005-0000-0000-00000A000000}"/>
    <cellStyle name="Обычный 4" xfId="13" xr:uid="{00000000-0005-0000-0000-00000B000000}"/>
    <cellStyle name="Обычный 5" xfId="14" xr:uid="{00000000-0005-0000-0000-00000C000000}"/>
    <cellStyle name="Обычный 6" xfId="15" xr:uid="{00000000-0005-0000-0000-00000D000000}"/>
    <cellStyle name="Обычный 7" xfId="16" xr:uid="{00000000-0005-0000-0000-00000E000000}"/>
    <cellStyle name="Обычный 8" xfId="4" xr:uid="{00000000-0005-0000-0000-00000F000000}"/>
    <cellStyle name="Обычный 9" xfId="17" xr:uid="{00000000-0005-0000-0000-000010000000}"/>
    <cellStyle name="Обычный 9 2" xfId="3" xr:uid="{00000000-0005-0000-0000-000011000000}"/>
    <cellStyle name="Процентный 2" xfId="18" xr:uid="{00000000-0005-0000-0000-000012000000}"/>
    <cellStyle name="Финансовый 2" xfId="19" xr:uid="{00000000-0005-0000-0000-000013000000}"/>
    <cellStyle name="Финансовый 3" xfId="20" xr:uid="{00000000-0005-0000-0000-000014000000}"/>
    <cellStyle name="Финансовый 3 2" xfId="21" xr:uid="{00000000-0005-0000-0000-00001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buh_new\&#1041;&#1070;&#1044;&#1046;&#1045;&#1058;_%202020\&#1041;&#1070;&#1044;&#1046;&#1045;&#1058;_2020_&#1056;&#1040;&#1041;&#1054;&#1063;&#1040;&#1071;%20&#1055;&#1040;&#1055;&#1050;&#1040;\&#1056;&#1077;&#1096;&#1077;&#1085;&#1080;&#1103;%20&#1086;%20&#1073;&#1102;&#1076;&#1078;&#1077;&#1090;&#1077;%20&#1080;%20&#1048;&#1079;&#1084;&#1077;&#1085;&#1077;&#1085;&#1080;&#1103;_2020\&#1048;&#1079;&#1084;&#1077;&#1085;&#1077;&#1085;&#1080;&#1103;%20&#1074;%20&#1073;&#1102;&#1076;&#1078;&#1077;&#1090;%202020\&#1050;&#1086;&#1087;&#1080;&#1103;%20&#1057;&#1074;&#1086;&#1076;&#1085;&#1072;&#1103;%20&#1041;&#1056;.%20&#1041;&#1102;&#1076;&#1078;&#1077;&#1090;&#1085;&#1072;&#1103;%20&#1088;&#1086;&#1089;&#1087;&#1080;&#1089;&#1100;%20&#1085;&#1072;%202020%20&#1075;&#1086;&#1076;%20_&#1056;&#1045;_14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buh_new\&#1041;&#1070;&#1044;&#1046;&#1045;&#1058;_%202020\&#1041;&#1070;&#1044;&#1046;&#1045;&#1058;_2020_&#1056;&#1040;&#1041;&#1054;&#1063;&#1040;&#1071;%20&#1055;&#1040;&#1055;&#1050;&#1040;\&#1056;&#1077;&#1096;&#1077;&#1085;&#1080;&#1103;%20&#1086;%20&#1073;&#1102;&#1076;&#1078;&#1077;&#1090;&#1077;%20&#1080;%20&#1048;&#1079;&#1084;&#1077;&#1085;&#1077;&#1085;&#1080;&#1103;_2020\&#1048;&#1079;&#1084;&#1077;&#1085;&#1077;&#1085;&#1080;&#1103;%20&#1074;%20&#1073;&#1102;&#1076;&#1078;&#1077;&#1090;%202020\&#1057;&#1074;&#1086;&#1076;&#1085;&#1072;&#1103;%20&#1073;&#1102;&#1076;&#1078;&#1077;&#1090;&#1085;&#1072;&#1103;%20&#1088;&#1086;&#1089;&#1087;&#1080;&#1089;&#1100;%20&#1085;&#1072;%202019%20&#1075;&#1086;&#1076;%20_&#1074;&#1072;&#1088;&#1080;&#1072;&#1085;&#1090;_2%20&#1084;&#1080;&#1083;.%20%20&#1048;&#1079;&#1084;&#1077;&#1085;&#1077;&#1085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buh_new\&#1041;&#1070;&#1044;&#1046;&#1045;&#1058;_%202020\&#1041;&#1070;&#1044;&#1046;&#1045;&#1058;_2020_&#1056;&#1040;&#1041;&#1054;&#1063;&#1040;&#1071;%20&#1055;&#1040;&#1055;&#1050;&#1040;\&#1056;&#1077;&#1096;&#1077;&#1085;&#1080;&#1103;%20&#1086;%20&#1073;&#1102;&#1076;&#1078;&#1077;&#1090;&#1077;%20&#1080;%20&#1048;&#1079;&#1084;&#1077;&#1085;&#1077;&#1085;&#1080;&#1103;_2020\&#1048;&#1079;&#1084;&#1077;&#1085;&#1077;&#1085;&#1080;&#1103;%20&#1074;%20&#1073;&#1102;&#1076;&#1078;&#1077;&#1090;%202020\&#1055;&#1088;&#1080;&#1083;&#1086;&#1078;&#1077;&#1085;&#1080;&#1103;%201%202%203%204%205%20&#1082;%20&#1087;&#1088;&#1086;&#1077;&#1082;&#1090;&#1091;%20&#1073;&#1102;&#1076;&#1078;&#1077;&#1090;&#1072;%20&#1085;&#1072;%202019%20&#1075;&#1086;&#1076;%20&#1076;&#1083;&#1103;%20&#1043;&#1083;&#1072;&#1074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 БР 2020 (2)"/>
      <sheetName val="БР_МС 2020"/>
      <sheetName val="БР _МА 2020"/>
    </sheetNames>
    <sheetDataSet>
      <sheetData sheetId="0" refreshError="1"/>
      <sheetData sheetId="1" refreshError="1">
        <row r="10">
          <cell r="F10">
            <v>5761.9000000000005</v>
          </cell>
        </row>
        <row r="11">
          <cell r="F11">
            <v>5761.9000000000005</v>
          </cell>
        </row>
        <row r="12">
          <cell r="F12">
            <v>1327.8</v>
          </cell>
        </row>
        <row r="13">
          <cell r="F13">
            <v>1327.8</v>
          </cell>
        </row>
        <row r="14">
          <cell r="F14">
            <v>1327.8</v>
          </cell>
        </row>
        <row r="15">
          <cell r="F15">
            <v>1327.8</v>
          </cell>
        </row>
        <row r="22">
          <cell r="F22">
            <v>4338.1000000000004</v>
          </cell>
        </row>
        <row r="23">
          <cell r="F23">
            <v>304.60000000000002</v>
          </cell>
        </row>
        <row r="24">
          <cell r="F24">
            <v>304.60000000000002</v>
          </cell>
        </row>
        <row r="25">
          <cell r="F25">
            <v>304.60000000000002</v>
          </cell>
        </row>
        <row r="29">
          <cell r="F29">
            <v>4033.5</v>
          </cell>
        </row>
        <row r="30">
          <cell r="F30">
            <v>2257</v>
          </cell>
        </row>
        <row r="31">
          <cell r="F31">
            <v>2257</v>
          </cell>
        </row>
        <row r="38">
          <cell r="F38">
            <v>1767.4</v>
          </cell>
        </row>
        <row r="39">
          <cell r="F39">
            <v>1767.4</v>
          </cell>
        </row>
        <row r="53">
          <cell r="F53">
            <v>9.1</v>
          </cell>
        </row>
        <row r="54">
          <cell r="F54">
            <v>9.1</v>
          </cell>
        </row>
        <row r="64">
          <cell r="F64">
            <v>96</v>
          </cell>
        </row>
        <row r="65">
          <cell r="F65">
            <v>96</v>
          </cell>
        </row>
        <row r="66">
          <cell r="F66">
            <v>96</v>
          </cell>
        </row>
        <row r="67">
          <cell r="F67">
            <v>96</v>
          </cell>
        </row>
        <row r="71">
          <cell r="F71">
            <v>5761.9000000000005</v>
          </cell>
        </row>
      </sheetData>
      <sheetData sheetId="2" refreshError="1">
        <row r="10">
          <cell r="F10">
            <v>87843.1</v>
          </cell>
        </row>
        <row r="11">
          <cell r="F11">
            <v>15106.499999999998</v>
          </cell>
        </row>
        <row r="12">
          <cell r="F12">
            <v>14718.999999999998</v>
          </cell>
        </row>
        <row r="13">
          <cell r="F13">
            <v>1327.8</v>
          </cell>
        </row>
        <row r="14">
          <cell r="F14">
            <v>1327.8</v>
          </cell>
        </row>
        <row r="15">
          <cell r="F15">
            <v>1327.8</v>
          </cell>
        </row>
        <row r="22">
          <cell r="F22">
            <v>10698.899999999998</v>
          </cell>
        </row>
        <row r="23">
          <cell r="F23">
            <v>9263.5999999999985</v>
          </cell>
        </row>
        <row r="24">
          <cell r="F24">
            <v>9263.5999999999985</v>
          </cell>
        </row>
        <row r="33">
          <cell r="F33">
            <v>1433.2999999999997</v>
          </cell>
        </row>
        <row r="34">
          <cell r="F34">
            <v>1433.2999999999997</v>
          </cell>
        </row>
        <row r="47">
          <cell r="F47">
            <v>2</v>
          </cell>
        </row>
        <row r="48">
          <cell r="F48">
            <v>2</v>
          </cell>
        </row>
        <row r="58">
          <cell r="F58">
            <v>798.59999999999991</v>
          </cell>
        </row>
        <row r="59">
          <cell r="F59">
            <v>798.59999999999991</v>
          </cell>
        </row>
        <row r="66">
          <cell r="F66">
            <v>1893.7</v>
          </cell>
        </row>
        <row r="67">
          <cell r="F67">
            <v>1756.9</v>
          </cell>
        </row>
        <row r="68">
          <cell r="F68">
            <v>1756.9</v>
          </cell>
        </row>
        <row r="77">
          <cell r="F77">
            <v>136.80000000000001</v>
          </cell>
        </row>
        <row r="78">
          <cell r="F78">
            <v>136.80000000000001</v>
          </cell>
        </row>
        <row r="87">
          <cell r="F87">
            <v>30</v>
          </cell>
        </row>
        <row r="88">
          <cell r="F88">
            <v>30</v>
          </cell>
        </row>
        <row r="89">
          <cell r="F89">
            <v>30</v>
          </cell>
        </row>
        <row r="90">
          <cell r="F90">
            <v>30</v>
          </cell>
        </row>
        <row r="93">
          <cell r="F93">
            <v>357.5</v>
          </cell>
        </row>
        <row r="94">
          <cell r="F94">
            <v>200</v>
          </cell>
        </row>
        <row r="95">
          <cell r="F95">
            <v>200</v>
          </cell>
        </row>
        <row r="96">
          <cell r="F96">
            <v>200</v>
          </cell>
        </row>
        <row r="97">
          <cell r="F97">
            <v>200</v>
          </cell>
        </row>
        <row r="101">
          <cell r="F101">
            <v>150</v>
          </cell>
        </row>
        <row r="102">
          <cell r="F102">
            <v>150</v>
          </cell>
        </row>
        <row r="103">
          <cell r="F103">
            <v>150</v>
          </cell>
        </row>
        <row r="107">
          <cell r="F107">
            <v>7.5</v>
          </cell>
        </row>
        <row r="108">
          <cell r="F108">
            <v>7.5</v>
          </cell>
        </row>
        <row r="109">
          <cell r="F109">
            <v>7.5</v>
          </cell>
        </row>
        <row r="114">
          <cell r="F114">
            <v>150</v>
          </cell>
        </row>
        <row r="115">
          <cell r="F115">
            <v>150</v>
          </cell>
        </row>
        <row r="116">
          <cell r="F116">
            <v>150</v>
          </cell>
        </row>
        <row r="117">
          <cell r="F117">
            <v>150</v>
          </cell>
        </row>
        <row r="118">
          <cell r="F118">
            <v>150</v>
          </cell>
        </row>
        <row r="126">
          <cell r="F126">
            <v>726.2</v>
          </cell>
        </row>
        <row r="127">
          <cell r="F127">
            <v>726.2</v>
          </cell>
        </row>
        <row r="128">
          <cell r="F128">
            <v>726.2</v>
          </cell>
        </row>
        <row r="129">
          <cell r="F129">
            <v>726.2</v>
          </cell>
        </row>
        <row r="130">
          <cell r="F130">
            <v>621</v>
          </cell>
        </row>
        <row r="131">
          <cell r="F131">
            <v>621</v>
          </cell>
        </row>
        <row r="138">
          <cell r="F138">
            <v>105.2</v>
          </cell>
        </row>
        <row r="139">
          <cell r="F139">
            <v>105.2</v>
          </cell>
        </row>
        <row r="150">
          <cell r="F150">
            <v>31924.2</v>
          </cell>
        </row>
        <row r="151">
          <cell r="F151">
            <v>31924.2</v>
          </cell>
        </row>
        <row r="152">
          <cell r="F152">
            <v>9240.7000000000007</v>
          </cell>
        </row>
        <row r="154">
          <cell r="F154">
            <v>8353.1</v>
          </cell>
        </row>
        <row r="155">
          <cell r="F155">
            <v>8353.1</v>
          </cell>
        </row>
        <row r="162">
          <cell r="F162">
            <v>885.59999999999991</v>
          </cell>
        </row>
        <row r="163">
          <cell r="F163">
            <v>885.59999999999991</v>
          </cell>
        </row>
        <row r="173">
          <cell r="F173">
            <v>2</v>
          </cell>
        </row>
        <row r="174">
          <cell r="F174">
            <v>2</v>
          </cell>
        </row>
        <row r="184">
          <cell r="F184">
            <v>22683.5</v>
          </cell>
        </row>
        <row r="185">
          <cell r="F185">
            <v>3500</v>
          </cell>
        </row>
        <row r="186">
          <cell r="F186">
            <v>3500</v>
          </cell>
        </row>
        <row r="187">
          <cell r="F187">
            <v>3500</v>
          </cell>
        </row>
        <row r="191">
          <cell r="F191">
            <v>1400</v>
          </cell>
        </row>
        <row r="192">
          <cell r="F192">
            <v>1400</v>
          </cell>
        </row>
        <row r="193">
          <cell r="F193">
            <v>1400</v>
          </cell>
        </row>
        <row r="200">
          <cell r="F200">
            <v>12650</v>
          </cell>
        </row>
        <row r="201">
          <cell r="F201">
            <v>12650</v>
          </cell>
        </row>
        <row r="202">
          <cell r="F202">
            <v>12650</v>
          </cell>
        </row>
        <row r="208">
          <cell r="F208">
            <v>4833.5</v>
          </cell>
        </row>
        <row r="209">
          <cell r="F209">
            <v>4833.5</v>
          </cell>
        </row>
        <row r="210">
          <cell r="F210">
            <v>4833.5</v>
          </cell>
        </row>
        <row r="220">
          <cell r="F220">
            <v>300</v>
          </cell>
        </row>
        <row r="221">
          <cell r="F221">
            <v>300</v>
          </cell>
        </row>
        <row r="222">
          <cell r="F222">
            <v>300</v>
          </cell>
        </row>
        <row r="226">
          <cell r="F226">
            <v>1492.8</v>
          </cell>
        </row>
        <row r="227">
          <cell r="F227">
            <v>127.8</v>
          </cell>
        </row>
        <row r="229">
          <cell r="F229">
            <v>127.8</v>
          </cell>
        </row>
        <row r="230">
          <cell r="F230">
            <v>127.8</v>
          </cell>
        </row>
        <row r="234">
          <cell r="F234">
            <v>1365</v>
          </cell>
        </row>
        <row r="235">
          <cell r="F235">
            <v>100</v>
          </cell>
        </row>
        <row r="236">
          <cell r="F236">
            <v>100</v>
          </cell>
        </row>
        <row r="237">
          <cell r="F237">
            <v>100</v>
          </cell>
        </row>
        <row r="241">
          <cell r="F241">
            <v>743</v>
          </cell>
        </row>
        <row r="242">
          <cell r="F242">
            <v>743</v>
          </cell>
        </row>
        <row r="243">
          <cell r="F243">
            <v>743</v>
          </cell>
        </row>
        <row r="254">
          <cell r="F254">
            <v>522</v>
          </cell>
        </row>
        <row r="255">
          <cell r="F255">
            <v>24</v>
          </cell>
        </row>
        <row r="256">
          <cell r="F256">
            <v>24</v>
          </cell>
        </row>
        <row r="257">
          <cell r="F257">
            <v>24</v>
          </cell>
        </row>
        <row r="261">
          <cell r="F261">
            <v>160</v>
          </cell>
        </row>
        <row r="262">
          <cell r="F262">
            <v>160</v>
          </cell>
        </row>
        <row r="263">
          <cell r="F263">
            <v>160</v>
          </cell>
        </row>
        <row r="270">
          <cell r="F270">
            <v>290</v>
          </cell>
        </row>
        <row r="271">
          <cell r="F271">
            <v>290</v>
          </cell>
        </row>
        <row r="272">
          <cell r="F272">
            <v>290</v>
          </cell>
        </row>
        <row r="291">
          <cell r="F291">
            <v>8636</v>
          </cell>
        </row>
        <row r="292">
          <cell r="F292">
            <v>5464</v>
          </cell>
        </row>
        <row r="293">
          <cell r="F293">
            <v>5464</v>
          </cell>
        </row>
        <row r="294">
          <cell r="F294">
            <v>5464</v>
          </cell>
        </row>
        <row r="295">
          <cell r="F295">
            <v>5464</v>
          </cell>
        </row>
        <row r="296">
          <cell r="F296">
            <v>5464</v>
          </cell>
        </row>
        <row r="303">
          <cell r="F303">
            <v>3172</v>
          </cell>
        </row>
        <row r="304">
          <cell r="F304">
            <v>3172</v>
          </cell>
        </row>
        <row r="305">
          <cell r="F305">
            <v>3172</v>
          </cell>
        </row>
        <row r="306">
          <cell r="F306">
            <v>3172</v>
          </cell>
        </row>
        <row r="307">
          <cell r="F307">
            <v>3172</v>
          </cell>
        </row>
        <row r="317">
          <cell r="F317">
            <v>13050.9</v>
          </cell>
        </row>
        <row r="318">
          <cell r="F318">
            <v>242.1</v>
          </cell>
        </row>
        <row r="319">
          <cell r="F319">
            <v>242.1</v>
          </cell>
        </row>
        <row r="320">
          <cell r="F320">
            <v>242.1</v>
          </cell>
        </row>
        <row r="321">
          <cell r="F321">
            <v>242.1</v>
          </cell>
        </row>
        <row r="325">
          <cell r="F325">
            <v>2145</v>
          </cell>
        </row>
        <row r="326">
          <cell r="F326">
            <v>2145</v>
          </cell>
        </row>
        <row r="327">
          <cell r="F327">
            <v>2145</v>
          </cell>
        </row>
        <row r="328">
          <cell r="F328">
            <v>2145</v>
          </cell>
        </row>
        <row r="332">
          <cell r="F332">
            <v>10663.8</v>
          </cell>
        </row>
        <row r="333">
          <cell r="F333">
            <v>6797.5</v>
          </cell>
        </row>
        <row r="334">
          <cell r="F334">
            <v>6797.5</v>
          </cell>
        </row>
        <row r="335">
          <cell r="F335">
            <v>6797.5</v>
          </cell>
        </row>
        <row r="339">
          <cell r="F339">
            <v>3866.3</v>
          </cell>
        </row>
        <row r="340">
          <cell r="F340">
            <v>3866.3</v>
          </cell>
        </row>
        <row r="341">
          <cell r="F341">
            <v>3866.3</v>
          </cell>
        </row>
        <row r="345">
          <cell r="F345">
            <v>12238.3</v>
          </cell>
        </row>
        <row r="346">
          <cell r="F346">
            <v>12238.3</v>
          </cell>
        </row>
        <row r="347">
          <cell r="F347">
            <v>12238.3</v>
          </cell>
        </row>
        <row r="348">
          <cell r="F348">
            <v>576</v>
          </cell>
        </row>
        <row r="349">
          <cell r="F349">
            <v>576</v>
          </cell>
        </row>
        <row r="350">
          <cell r="F350">
            <v>576</v>
          </cell>
        </row>
        <row r="357">
          <cell r="F357">
            <v>11662.3</v>
          </cell>
        </row>
        <row r="358">
          <cell r="F358">
            <v>9262.2999999999993</v>
          </cell>
        </row>
        <row r="359">
          <cell r="F359">
            <v>9262.2999999999993</v>
          </cell>
        </row>
        <row r="368">
          <cell r="F368">
            <v>2398</v>
          </cell>
        </row>
        <row r="369">
          <cell r="F369">
            <v>2398</v>
          </cell>
        </row>
        <row r="391">
          <cell r="F391">
            <v>4518.2</v>
          </cell>
        </row>
        <row r="392">
          <cell r="F392">
            <v>1980.5</v>
          </cell>
        </row>
        <row r="393">
          <cell r="F393">
            <v>1980.5</v>
          </cell>
        </row>
        <row r="394">
          <cell r="F394">
            <v>1980.5</v>
          </cell>
        </row>
        <row r="395">
          <cell r="F395">
            <v>1980.5</v>
          </cell>
        </row>
        <row r="399">
          <cell r="F399">
            <v>2537.6999999999998</v>
          </cell>
        </row>
        <row r="400">
          <cell r="F400">
            <v>2537.6999999999998</v>
          </cell>
        </row>
        <row r="401">
          <cell r="F401">
            <v>2537.6999999999998</v>
          </cell>
        </row>
        <row r="402">
          <cell r="F402">
            <v>2466</v>
          </cell>
        </row>
        <row r="403">
          <cell r="F403">
            <v>2466</v>
          </cell>
        </row>
        <row r="410">
          <cell r="F410">
            <v>70.699999999999989</v>
          </cell>
        </row>
        <row r="411">
          <cell r="F411">
            <v>70.699999999999989</v>
          </cell>
        </row>
        <row r="419">
          <cell r="F419">
            <v>1</v>
          </cell>
        </row>
        <row r="420">
          <cell r="F420">
            <v>1</v>
          </cell>
        </row>
        <row r="427">
          <cell r="F427">
            <v>87843.1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БЮДЖ. РОС. 2019"/>
      <sheetName val="Бюджетная Роспись 2019_программ"/>
    </sheetNames>
    <sheetDataSet>
      <sheetData sheetId="0" refreshError="1"/>
      <sheetData sheetId="1" refreshError="1">
        <row r="10">
          <cell r="F10">
            <v>5277</v>
          </cell>
        </row>
        <row r="348">
          <cell r="F348">
            <v>24</v>
          </cell>
        </row>
        <row r="349">
          <cell r="F349">
            <v>24</v>
          </cell>
        </row>
        <row r="350">
          <cell r="F350">
            <v>24</v>
          </cell>
        </row>
        <row r="354">
          <cell r="F354">
            <v>24</v>
          </cell>
        </row>
        <row r="355">
          <cell r="F355">
            <v>24</v>
          </cell>
        </row>
        <row r="356">
          <cell r="F356">
            <v>24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.1 ДОХОДОВ 2019"/>
      <sheetName val="Прилож 2 функц 2019"/>
      <sheetName val="Прилож №3 ведомств."/>
      <sheetName val="Прил.№4 по разд подр. "/>
      <sheetName val="Прилож.5 Источники"/>
    </sheetNames>
    <sheetDataSet>
      <sheetData sheetId="0" refreshError="1"/>
      <sheetData sheetId="1">
        <row r="142">
          <cell r="E142">
            <v>2915</v>
          </cell>
        </row>
        <row r="174">
          <cell r="E174">
            <v>2</v>
          </cell>
        </row>
        <row r="175">
          <cell r="E175">
            <v>2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A67BC-F3D9-47F8-A7DC-9E0AA125D2A2}">
  <sheetPr>
    <tabColor rgb="FF00B050"/>
  </sheetPr>
  <dimension ref="A1:K79"/>
  <sheetViews>
    <sheetView view="pageBreakPreview" zoomScale="93" zoomScaleNormal="80" zoomScaleSheetLayoutView="93" zoomScalePageLayoutView="80" workbookViewId="0">
      <pane ySplit="1" topLeftCell="A2" activePane="bottomLeft" state="frozen"/>
      <selection pane="bottomLeft" sqref="A1:E2"/>
    </sheetView>
  </sheetViews>
  <sheetFormatPr defaultRowHeight="12.75" x14ac:dyDescent="0.2"/>
  <cols>
    <col min="1" max="1" width="13" style="211" customWidth="1"/>
    <col min="2" max="2" width="35.42578125" style="211" customWidth="1"/>
    <col min="3" max="3" width="77" style="211" customWidth="1"/>
    <col min="4" max="4" width="20" style="211" customWidth="1"/>
    <col min="5" max="5" width="16" style="211" hidden="1" customWidth="1"/>
    <col min="6" max="6" width="14" style="211" hidden="1" customWidth="1"/>
    <col min="7" max="7" width="14.140625" style="211" hidden="1" customWidth="1"/>
    <col min="8" max="8" width="17.140625" style="211" hidden="1" customWidth="1"/>
    <col min="9" max="9" width="0.140625" style="211" customWidth="1"/>
    <col min="10" max="16384" width="9.140625" style="211"/>
  </cols>
  <sheetData>
    <row r="1" spans="1:9" ht="20.25" x14ac:dyDescent="0.3">
      <c r="A1" s="329" t="s">
        <v>334</v>
      </c>
      <c r="B1" s="329"/>
      <c r="C1" s="329"/>
      <c r="D1" s="329"/>
      <c r="E1" s="330"/>
      <c r="F1" s="208"/>
      <c r="G1" s="209"/>
      <c r="H1" s="210"/>
    </row>
    <row r="2" spans="1:9" ht="38.25" customHeight="1" x14ac:dyDescent="0.3">
      <c r="A2" s="331" t="s">
        <v>335</v>
      </c>
      <c r="B2" s="331"/>
      <c r="C2" s="331"/>
      <c r="D2" s="331"/>
      <c r="E2" s="331"/>
      <c r="F2" s="212"/>
      <c r="G2" s="212"/>
      <c r="H2" s="212"/>
    </row>
    <row r="3" spans="1:9" ht="20.25" x14ac:dyDescent="0.3">
      <c r="A3" s="213"/>
      <c r="B3" s="212"/>
      <c r="C3" s="296"/>
      <c r="D3" s="296"/>
      <c r="E3" s="214"/>
      <c r="F3" s="297"/>
      <c r="G3" s="297"/>
      <c r="H3" s="297"/>
      <c r="I3" s="297"/>
    </row>
    <row r="4" spans="1:9" ht="20.25" x14ac:dyDescent="0.3">
      <c r="A4" s="213"/>
      <c r="B4" s="212"/>
      <c r="C4" s="215" t="s">
        <v>225</v>
      </c>
      <c r="D4" s="1" t="s">
        <v>317</v>
      </c>
      <c r="E4" s="216"/>
      <c r="F4" s="175"/>
      <c r="G4" s="217"/>
      <c r="H4" s="217"/>
    </row>
    <row r="5" spans="1:9" ht="20.25" x14ac:dyDescent="0.3">
      <c r="A5" s="213"/>
      <c r="B5" s="212"/>
      <c r="C5" s="215"/>
      <c r="D5" s="1"/>
      <c r="E5" s="216"/>
      <c r="F5" s="175"/>
      <c r="G5" s="217"/>
      <c r="H5" s="217"/>
    </row>
    <row r="6" spans="1:9" ht="18.75" x14ac:dyDescent="0.3">
      <c r="A6" s="218"/>
      <c r="B6" s="218"/>
      <c r="C6" s="216"/>
      <c r="D6" s="216"/>
      <c r="E6" s="219"/>
      <c r="F6" s="220"/>
      <c r="G6" s="221"/>
      <c r="H6" s="221"/>
    </row>
    <row r="7" spans="1:9" ht="66.75" customHeight="1" x14ac:dyDescent="0.3">
      <c r="A7" s="222"/>
      <c r="B7" s="298" t="s">
        <v>328</v>
      </c>
      <c r="C7" s="298"/>
      <c r="D7" s="222"/>
      <c r="E7" s="223"/>
      <c r="F7" s="218"/>
      <c r="G7" s="218"/>
      <c r="H7" s="218"/>
    </row>
    <row r="8" spans="1:9" ht="16.5" thickBot="1" x14ac:dyDescent="0.3">
      <c r="A8" s="218"/>
      <c r="B8" s="299"/>
      <c r="C8" s="299"/>
      <c r="D8" s="224"/>
      <c r="E8" s="223"/>
      <c r="F8" s="225"/>
      <c r="G8" s="218"/>
      <c r="H8" s="218"/>
    </row>
    <row r="9" spans="1:9" s="232" customFormat="1" ht="87.75" customHeight="1" thickBot="1" x14ac:dyDescent="0.25">
      <c r="A9" s="226" t="s">
        <v>226</v>
      </c>
      <c r="B9" s="226" t="s">
        <v>0</v>
      </c>
      <c r="C9" s="226" t="s">
        <v>227</v>
      </c>
      <c r="D9" s="227" t="s">
        <v>1</v>
      </c>
      <c r="E9" s="228" t="s">
        <v>228</v>
      </c>
      <c r="F9" s="229" t="s">
        <v>229</v>
      </c>
      <c r="G9" s="229" t="s">
        <v>230</v>
      </c>
      <c r="H9" s="230" t="s">
        <v>231</v>
      </c>
      <c r="I9" s="231" t="s">
        <v>232</v>
      </c>
    </row>
    <row r="10" spans="1:9" s="232" customFormat="1" ht="20.25" x14ac:dyDescent="0.3">
      <c r="A10" s="233">
        <v>1</v>
      </c>
      <c r="B10" s="233">
        <v>2</v>
      </c>
      <c r="C10" s="234">
        <v>3</v>
      </c>
      <c r="D10" s="235">
        <v>4</v>
      </c>
      <c r="E10" s="236">
        <v>6</v>
      </c>
      <c r="F10" s="237">
        <v>7</v>
      </c>
      <c r="G10" s="237">
        <v>8</v>
      </c>
      <c r="H10" s="238">
        <v>9</v>
      </c>
      <c r="I10" s="239"/>
    </row>
    <row r="11" spans="1:9" s="232" customFormat="1" ht="20.25" x14ac:dyDescent="0.3">
      <c r="A11" s="240" t="s">
        <v>233</v>
      </c>
      <c r="B11" s="241" t="s">
        <v>234</v>
      </c>
      <c r="C11" s="242" t="s">
        <v>235</v>
      </c>
      <c r="D11" s="243">
        <f>D12+D14+D19</f>
        <v>10966.199999999999</v>
      </c>
      <c r="E11" s="244" t="e">
        <f>E12+#REF!+#REF!+#REF!+E19</f>
        <v>#REF!</v>
      </c>
      <c r="F11" s="245" t="e">
        <f>F12+#REF!+#REF!+#REF!+F19</f>
        <v>#REF!</v>
      </c>
      <c r="G11" s="245" t="e">
        <f>G12+#REF!+#REF!+#REF!+G19</f>
        <v>#REF!</v>
      </c>
      <c r="H11" s="246" t="e">
        <f>H12+#REF!+#REF!+#REF!+H19</f>
        <v>#REF!</v>
      </c>
      <c r="I11" s="247"/>
    </row>
    <row r="12" spans="1:9" s="232" customFormat="1" ht="20.25" x14ac:dyDescent="0.3">
      <c r="A12" s="248" t="s">
        <v>233</v>
      </c>
      <c r="B12" s="241" t="s">
        <v>236</v>
      </c>
      <c r="C12" s="242" t="s">
        <v>237</v>
      </c>
      <c r="D12" s="249">
        <f>D13</f>
        <v>10765.3</v>
      </c>
      <c r="E12" s="250" t="e">
        <f>E13+#REF!</f>
        <v>#REF!</v>
      </c>
      <c r="F12" s="250" t="e">
        <f>F13+#REF!</f>
        <v>#REF!</v>
      </c>
      <c r="G12" s="250" t="e">
        <f>G13+#REF!</f>
        <v>#REF!</v>
      </c>
      <c r="H12" s="251" t="e">
        <f>H13+#REF!</f>
        <v>#REF!</v>
      </c>
      <c r="I12" s="247"/>
    </row>
    <row r="13" spans="1:9" s="232" customFormat="1" ht="111.75" customHeight="1" x14ac:dyDescent="0.3">
      <c r="A13" s="260" t="s">
        <v>238</v>
      </c>
      <c r="B13" s="252" t="s">
        <v>239</v>
      </c>
      <c r="C13" s="253" t="s">
        <v>240</v>
      </c>
      <c r="D13" s="254">
        <f>10678.7+161.8-20-55.2</f>
        <v>10765.3</v>
      </c>
      <c r="E13" s="255" t="e">
        <f>#REF!+#REF!</f>
        <v>#REF!</v>
      </c>
      <c r="F13" s="255" t="e">
        <f>#REF!+#REF!</f>
        <v>#REF!</v>
      </c>
      <c r="G13" s="255" t="e">
        <f>#REF!+#REF!</f>
        <v>#REF!</v>
      </c>
      <c r="H13" s="256" t="e">
        <f>#REF!+#REF!</f>
        <v>#REF!</v>
      </c>
      <c r="I13" s="247"/>
    </row>
    <row r="14" spans="1:9" s="259" customFormat="1" ht="44.25" customHeight="1" x14ac:dyDescent="0.3">
      <c r="A14" s="248" t="s">
        <v>233</v>
      </c>
      <c r="B14" s="241" t="s">
        <v>241</v>
      </c>
      <c r="C14" s="242" t="s">
        <v>242</v>
      </c>
      <c r="D14" s="249">
        <f>D15</f>
        <v>180</v>
      </c>
      <c r="E14" s="257"/>
      <c r="F14" s="257"/>
      <c r="G14" s="257"/>
      <c r="H14" s="258"/>
      <c r="I14" s="247"/>
    </row>
    <row r="15" spans="1:9" s="259" customFormat="1" ht="24.75" customHeight="1" x14ac:dyDescent="0.3">
      <c r="A15" s="248" t="s">
        <v>233</v>
      </c>
      <c r="B15" s="241" t="s">
        <v>243</v>
      </c>
      <c r="C15" s="242" t="s">
        <v>244</v>
      </c>
      <c r="D15" s="249">
        <f>D16</f>
        <v>180</v>
      </c>
      <c r="E15" s="255"/>
      <c r="F15" s="255"/>
      <c r="G15" s="255"/>
      <c r="H15" s="256"/>
      <c r="I15" s="247"/>
    </row>
    <row r="16" spans="1:9" s="259" customFormat="1" ht="60.75" x14ac:dyDescent="0.3">
      <c r="A16" s="248" t="s">
        <v>233</v>
      </c>
      <c r="B16" s="241" t="s">
        <v>245</v>
      </c>
      <c r="C16" s="242" t="s">
        <v>246</v>
      </c>
      <c r="D16" s="249">
        <f>D18+D17</f>
        <v>180</v>
      </c>
      <c r="E16" s="255"/>
      <c r="F16" s="255"/>
      <c r="G16" s="255"/>
      <c r="H16" s="256"/>
      <c r="I16" s="247"/>
    </row>
    <row r="17" spans="1:9" s="259" customFormat="1" ht="114.75" customHeight="1" x14ac:dyDescent="0.3">
      <c r="A17" s="260" t="s">
        <v>247</v>
      </c>
      <c r="B17" s="252" t="s">
        <v>248</v>
      </c>
      <c r="C17" s="261" t="s">
        <v>249</v>
      </c>
      <c r="D17" s="254">
        <v>100</v>
      </c>
      <c r="E17" s="257">
        <v>0</v>
      </c>
      <c r="F17" s="257">
        <v>0</v>
      </c>
      <c r="G17" s="257">
        <v>0</v>
      </c>
      <c r="H17" s="262">
        <v>20</v>
      </c>
      <c r="I17" s="247"/>
    </row>
    <row r="18" spans="1:9" s="259" customFormat="1" ht="73.5" customHeight="1" x14ac:dyDescent="0.3">
      <c r="A18" s="260" t="s">
        <v>250</v>
      </c>
      <c r="B18" s="252" t="s">
        <v>251</v>
      </c>
      <c r="C18" s="261" t="s">
        <v>252</v>
      </c>
      <c r="D18" s="254">
        <v>80</v>
      </c>
      <c r="E18" s="257"/>
      <c r="F18" s="257"/>
      <c r="G18" s="257"/>
      <c r="H18" s="262"/>
      <c r="I18" s="247"/>
    </row>
    <row r="19" spans="1:9" s="232" customFormat="1" ht="33.75" customHeight="1" x14ac:dyDescent="0.3">
      <c r="A19" s="248" t="s">
        <v>233</v>
      </c>
      <c r="B19" s="263" t="s">
        <v>253</v>
      </c>
      <c r="C19" s="242" t="s">
        <v>254</v>
      </c>
      <c r="D19" s="249">
        <f>D23+D20</f>
        <v>20.9</v>
      </c>
      <c r="E19" s="250" t="e">
        <f>#REF!+#REF!</f>
        <v>#REF!</v>
      </c>
      <c r="F19" s="250" t="e">
        <f>#REF!+#REF!</f>
        <v>#REF!</v>
      </c>
      <c r="G19" s="250" t="e">
        <f>#REF!+#REF!</f>
        <v>#REF!</v>
      </c>
      <c r="H19" s="251" t="e">
        <f>#REF!+#REF!</f>
        <v>#REF!</v>
      </c>
      <c r="I19" s="247"/>
    </row>
    <row r="20" spans="1:9" s="232" customFormat="1" ht="169.5" customHeight="1" x14ac:dyDescent="0.3">
      <c r="A20" s="248" t="s">
        <v>233</v>
      </c>
      <c r="B20" s="263" t="s">
        <v>322</v>
      </c>
      <c r="C20" s="242" t="s">
        <v>323</v>
      </c>
      <c r="D20" s="249">
        <f>D21</f>
        <v>20</v>
      </c>
      <c r="E20" s="250"/>
      <c r="F20" s="250"/>
      <c r="G20" s="250"/>
      <c r="H20" s="251"/>
      <c r="I20" s="247"/>
    </row>
    <row r="21" spans="1:9" s="232" customFormat="1" ht="147" customHeight="1" x14ac:dyDescent="0.3">
      <c r="A21" s="248" t="s">
        <v>233</v>
      </c>
      <c r="B21" s="263" t="s">
        <v>325</v>
      </c>
      <c r="C21" s="242" t="s">
        <v>324</v>
      </c>
      <c r="D21" s="249">
        <f>D22</f>
        <v>20</v>
      </c>
      <c r="E21" s="250"/>
      <c r="F21" s="250"/>
      <c r="G21" s="250"/>
      <c r="H21" s="251"/>
      <c r="I21" s="247"/>
    </row>
    <row r="22" spans="1:9" s="232" customFormat="1" ht="147" customHeight="1" x14ac:dyDescent="0.3">
      <c r="A22" s="248" t="s">
        <v>250</v>
      </c>
      <c r="B22" s="263" t="s">
        <v>326</v>
      </c>
      <c r="C22" s="242" t="s">
        <v>327</v>
      </c>
      <c r="D22" s="249">
        <v>20</v>
      </c>
      <c r="E22" s="250"/>
      <c r="F22" s="250"/>
      <c r="G22" s="250"/>
      <c r="H22" s="251"/>
      <c r="I22" s="247"/>
    </row>
    <row r="23" spans="1:9" s="232" customFormat="1" ht="20.25" x14ac:dyDescent="0.25">
      <c r="A23" s="248" t="s">
        <v>233</v>
      </c>
      <c r="B23" s="263" t="s">
        <v>255</v>
      </c>
      <c r="C23" s="242" t="s">
        <v>321</v>
      </c>
      <c r="D23" s="249">
        <f>D24</f>
        <v>0.89999999999999991</v>
      </c>
      <c r="E23" s="264"/>
      <c r="F23" s="264"/>
      <c r="G23" s="264"/>
      <c r="H23" s="265"/>
      <c r="I23" s="247"/>
    </row>
    <row r="24" spans="1:9" s="232" customFormat="1" ht="128.25" customHeight="1" x14ac:dyDescent="0.25">
      <c r="A24" s="248" t="s">
        <v>233</v>
      </c>
      <c r="B24" s="263" t="s">
        <v>256</v>
      </c>
      <c r="C24" s="267" t="s">
        <v>257</v>
      </c>
      <c r="D24" s="249">
        <f>D25</f>
        <v>0.89999999999999991</v>
      </c>
      <c r="E24" s="264"/>
      <c r="F24" s="264"/>
      <c r="G24" s="264"/>
      <c r="H24" s="265"/>
      <c r="I24" s="247"/>
    </row>
    <row r="25" spans="1:9" s="232" customFormat="1" ht="115.5" customHeight="1" x14ac:dyDescent="0.25">
      <c r="A25" s="248" t="s">
        <v>233</v>
      </c>
      <c r="B25" s="263" t="s">
        <v>258</v>
      </c>
      <c r="C25" s="267" t="s">
        <v>259</v>
      </c>
      <c r="D25" s="249">
        <f>SUM(D26:D33)</f>
        <v>0.89999999999999991</v>
      </c>
      <c r="E25" s="264"/>
      <c r="F25" s="264"/>
      <c r="G25" s="264"/>
      <c r="H25" s="265"/>
      <c r="I25" s="247"/>
    </row>
    <row r="26" spans="1:9" s="232" customFormat="1" ht="248.25" customHeight="1" x14ac:dyDescent="0.25">
      <c r="A26" s="260" t="s">
        <v>238</v>
      </c>
      <c r="B26" s="266" t="s">
        <v>258</v>
      </c>
      <c r="C26" s="268" t="s">
        <v>260</v>
      </c>
      <c r="D26" s="254">
        <v>0.2</v>
      </c>
      <c r="E26" s="264"/>
      <c r="F26" s="264"/>
      <c r="G26" s="264"/>
      <c r="H26" s="265"/>
      <c r="I26" s="247"/>
    </row>
    <row r="27" spans="1:9" s="232" customFormat="1" ht="246" customHeight="1" x14ac:dyDescent="0.25">
      <c r="A27" s="260" t="s">
        <v>261</v>
      </c>
      <c r="B27" s="266" t="s">
        <v>258</v>
      </c>
      <c r="C27" s="268" t="s">
        <v>260</v>
      </c>
      <c r="D27" s="254">
        <v>0.1</v>
      </c>
      <c r="E27" s="264"/>
      <c r="F27" s="264"/>
      <c r="G27" s="264"/>
      <c r="H27" s="265"/>
      <c r="I27" s="247"/>
    </row>
    <row r="28" spans="1:9" s="232" customFormat="1" ht="249.75" customHeight="1" x14ac:dyDescent="0.25">
      <c r="A28" s="260" t="s">
        <v>262</v>
      </c>
      <c r="B28" s="266" t="s">
        <v>258</v>
      </c>
      <c r="C28" s="268" t="s">
        <v>260</v>
      </c>
      <c r="D28" s="254">
        <v>0.1</v>
      </c>
      <c r="E28" s="264"/>
      <c r="F28" s="264"/>
      <c r="G28" s="264"/>
      <c r="H28" s="265"/>
      <c r="I28" s="247"/>
    </row>
    <row r="29" spans="1:9" s="232" customFormat="1" ht="256.5" customHeight="1" x14ac:dyDescent="0.25">
      <c r="A29" s="260" t="s">
        <v>263</v>
      </c>
      <c r="B29" s="266" t="s">
        <v>258</v>
      </c>
      <c r="C29" s="268" t="s">
        <v>260</v>
      </c>
      <c r="D29" s="254">
        <v>0.1</v>
      </c>
      <c r="E29" s="264"/>
      <c r="F29" s="264"/>
      <c r="G29" s="264"/>
      <c r="H29" s="265"/>
      <c r="I29" s="247"/>
    </row>
    <row r="30" spans="1:9" s="232" customFormat="1" ht="249.75" customHeight="1" x14ac:dyDescent="0.25">
      <c r="A30" s="260" t="s">
        <v>264</v>
      </c>
      <c r="B30" s="266" t="s">
        <v>258</v>
      </c>
      <c r="C30" s="268" t="s">
        <v>260</v>
      </c>
      <c r="D30" s="254">
        <v>0.1</v>
      </c>
      <c r="E30" s="264"/>
      <c r="F30" s="264"/>
      <c r="G30" s="264"/>
      <c r="H30" s="265"/>
      <c r="I30" s="247"/>
    </row>
    <row r="31" spans="1:9" s="232" customFormat="1" ht="245.25" customHeight="1" x14ac:dyDescent="0.25">
      <c r="A31" s="260" t="s">
        <v>265</v>
      </c>
      <c r="B31" s="266" t="s">
        <v>258</v>
      </c>
      <c r="C31" s="268" t="s">
        <v>260</v>
      </c>
      <c r="D31" s="254">
        <v>0.1</v>
      </c>
      <c r="E31" s="264"/>
      <c r="F31" s="264"/>
      <c r="G31" s="264"/>
      <c r="H31" s="265"/>
      <c r="I31" s="247"/>
    </row>
    <row r="32" spans="1:9" s="232" customFormat="1" ht="238.5" customHeight="1" x14ac:dyDescent="0.25">
      <c r="A32" s="260" t="s">
        <v>266</v>
      </c>
      <c r="B32" s="266" t="s">
        <v>258</v>
      </c>
      <c r="C32" s="268" t="s">
        <v>260</v>
      </c>
      <c r="D32" s="254">
        <v>0.1</v>
      </c>
      <c r="E32" s="264"/>
      <c r="F32" s="264"/>
      <c r="G32" s="264"/>
      <c r="H32" s="265"/>
      <c r="I32" s="247"/>
    </row>
    <row r="33" spans="1:9" s="232" customFormat="1" ht="247.5" customHeight="1" x14ac:dyDescent="0.25">
      <c r="A33" s="260" t="s">
        <v>267</v>
      </c>
      <c r="B33" s="266" t="s">
        <v>258</v>
      </c>
      <c r="C33" s="268" t="s">
        <v>260</v>
      </c>
      <c r="D33" s="254">
        <v>0.1</v>
      </c>
      <c r="E33" s="264"/>
      <c r="F33" s="264"/>
      <c r="G33" s="264"/>
      <c r="H33" s="265"/>
      <c r="I33" s="247"/>
    </row>
    <row r="34" spans="1:9" s="232" customFormat="1" ht="20.25" x14ac:dyDescent="0.25">
      <c r="A34" s="248" t="s">
        <v>233</v>
      </c>
      <c r="B34" s="263" t="s">
        <v>268</v>
      </c>
      <c r="C34" s="242" t="s">
        <v>269</v>
      </c>
      <c r="D34" s="249">
        <f>D35+D37</f>
        <v>0</v>
      </c>
      <c r="E34" s="264"/>
      <c r="F34" s="264"/>
      <c r="G34" s="264"/>
      <c r="H34" s="265"/>
      <c r="I34" s="247"/>
    </row>
    <row r="35" spans="1:9" s="232" customFormat="1" ht="20.25" x14ac:dyDescent="0.25">
      <c r="A35" s="248" t="s">
        <v>233</v>
      </c>
      <c r="B35" s="263" t="s">
        <v>270</v>
      </c>
      <c r="C35" s="242" t="s">
        <v>271</v>
      </c>
      <c r="D35" s="249">
        <f>D36</f>
        <v>0</v>
      </c>
      <c r="E35" s="264"/>
      <c r="F35" s="264"/>
      <c r="G35" s="264"/>
      <c r="H35" s="265"/>
      <c r="I35" s="247"/>
    </row>
    <row r="36" spans="1:9" s="232" customFormat="1" ht="60.75" x14ac:dyDescent="0.25">
      <c r="A36" s="260" t="s">
        <v>250</v>
      </c>
      <c r="B36" s="266" t="s">
        <v>272</v>
      </c>
      <c r="C36" s="253" t="s">
        <v>273</v>
      </c>
      <c r="D36" s="254">
        <v>0</v>
      </c>
      <c r="E36" s="264"/>
      <c r="F36" s="264"/>
      <c r="G36" s="264"/>
      <c r="H36" s="265"/>
      <c r="I36" s="247"/>
    </row>
    <row r="37" spans="1:9" s="232" customFormat="1" ht="20.25" x14ac:dyDescent="0.25">
      <c r="A37" s="248" t="s">
        <v>250</v>
      </c>
      <c r="B37" s="263" t="s">
        <v>274</v>
      </c>
      <c r="C37" s="242" t="s">
        <v>275</v>
      </c>
      <c r="D37" s="249">
        <f>D38</f>
        <v>0</v>
      </c>
      <c r="E37" s="264"/>
      <c r="F37" s="264"/>
      <c r="G37" s="264"/>
      <c r="H37" s="265"/>
      <c r="I37" s="247"/>
    </row>
    <row r="38" spans="1:9" s="232" customFormat="1" ht="60.75" x14ac:dyDescent="0.25">
      <c r="A38" s="260" t="s">
        <v>250</v>
      </c>
      <c r="B38" s="266" t="s">
        <v>276</v>
      </c>
      <c r="C38" s="253" t="s">
        <v>277</v>
      </c>
      <c r="D38" s="254">
        <v>0</v>
      </c>
      <c r="E38" s="264"/>
      <c r="F38" s="264"/>
      <c r="G38" s="264"/>
      <c r="H38" s="265"/>
      <c r="I38" s="247"/>
    </row>
    <row r="39" spans="1:9" s="232" customFormat="1" ht="20.25" x14ac:dyDescent="0.3">
      <c r="A39" s="248" t="s">
        <v>233</v>
      </c>
      <c r="B39" s="263" t="s">
        <v>278</v>
      </c>
      <c r="C39" s="242" t="s">
        <v>279</v>
      </c>
      <c r="D39" s="249">
        <f>D40</f>
        <v>88087.2</v>
      </c>
      <c r="E39" s="250">
        <f>E40</f>
        <v>1326.3999999999999</v>
      </c>
      <c r="F39" s="250">
        <f>F40</f>
        <v>1435.1</v>
      </c>
      <c r="G39" s="250">
        <f>G40</f>
        <v>1493.9</v>
      </c>
      <c r="H39" s="251">
        <f>H40</f>
        <v>2139.3000000000002</v>
      </c>
      <c r="I39" s="247"/>
    </row>
    <row r="40" spans="1:9" s="232" customFormat="1" ht="60.75" x14ac:dyDescent="0.3">
      <c r="A40" s="248" t="s">
        <v>233</v>
      </c>
      <c r="B40" s="263" t="s">
        <v>280</v>
      </c>
      <c r="C40" s="242" t="s">
        <v>281</v>
      </c>
      <c r="D40" s="249">
        <f>D44+D41</f>
        <v>88087.2</v>
      </c>
      <c r="E40" s="255">
        <f>E44</f>
        <v>1326.3999999999999</v>
      </c>
      <c r="F40" s="255">
        <f>F44</f>
        <v>1435.1</v>
      </c>
      <c r="G40" s="255">
        <f>G44</f>
        <v>1493.9</v>
      </c>
      <c r="H40" s="256">
        <f>H44</f>
        <v>2139.3000000000002</v>
      </c>
      <c r="I40" s="247"/>
    </row>
    <row r="41" spans="1:9" s="232" customFormat="1" ht="42" customHeight="1" x14ac:dyDescent="0.3">
      <c r="A41" s="248" t="s">
        <v>233</v>
      </c>
      <c r="B41" s="263" t="s">
        <v>282</v>
      </c>
      <c r="C41" s="242" t="s">
        <v>283</v>
      </c>
      <c r="D41" s="249">
        <f>D43</f>
        <v>71351.7</v>
      </c>
      <c r="E41" s="255"/>
      <c r="F41" s="255"/>
      <c r="G41" s="255"/>
      <c r="H41" s="256"/>
      <c r="I41" s="247"/>
    </row>
    <row r="42" spans="1:9" s="232" customFormat="1" ht="42" customHeight="1" x14ac:dyDescent="0.3">
      <c r="A42" s="248" t="s">
        <v>233</v>
      </c>
      <c r="B42" s="263" t="s">
        <v>284</v>
      </c>
      <c r="C42" s="242" t="s">
        <v>285</v>
      </c>
      <c r="D42" s="249">
        <f>D43</f>
        <v>71351.7</v>
      </c>
      <c r="E42" s="255"/>
      <c r="F42" s="255"/>
      <c r="G42" s="255"/>
      <c r="H42" s="256"/>
      <c r="I42" s="247"/>
    </row>
    <row r="43" spans="1:9" s="232" customFormat="1" ht="81" x14ac:dyDescent="0.3">
      <c r="A43" s="260" t="s">
        <v>250</v>
      </c>
      <c r="B43" s="266" t="s">
        <v>286</v>
      </c>
      <c r="C43" s="253" t="s">
        <v>287</v>
      </c>
      <c r="D43" s="254">
        <f>71513.5-161.8</f>
        <v>71351.7</v>
      </c>
      <c r="E43" s="255"/>
      <c r="F43" s="255"/>
      <c r="G43" s="255"/>
      <c r="H43" s="256"/>
      <c r="I43" s="247"/>
    </row>
    <row r="44" spans="1:9" s="232" customFormat="1" ht="45.75" customHeight="1" x14ac:dyDescent="0.25">
      <c r="A44" s="248" t="s">
        <v>233</v>
      </c>
      <c r="B44" s="263" t="s">
        <v>288</v>
      </c>
      <c r="C44" s="242" t="s">
        <v>289</v>
      </c>
      <c r="D44" s="249">
        <f>D45+D49</f>
        <v>16735.5</v>
      </c>
      <c r="E44" s="264">
        <f>E45+E49</f>
        <v>1326.3999999999999</v>
      </c>
      <c r="F44" s="264">
        <f>F45+F49</f>
        <v>1435.1</v>
      </c>
      <c r="G44" s="264">
        <f>G45+G49</f>
        <v>1493.9</v>
      </c>
      <c r="H44" s="265">
        <f>H45+H49</f>
        <v>2139.3000000000002</v>
      </c>
      <c r="I44" s="263" t="s">
        <v>290</v>
      </c>
    </row>
    <row r="45" spans="1:9" s="232" customFormat="1" ht="61.5" customHeight="1" x14ac:dyDescent="0.25">
      <c r="A45" s="248" t="s">
        <v>233</v>
      </c>
      <c r="B45" s="263" t="s">
        <v>291</v>
      </c>
      <c r="C45" s="242" t="s">
        <v>292</v>
      </c>
      <c r="D45" s="249">
        <f>D46</f>
        <v>2186.2999999999997</v>
      </c>
      <c r="E45" s="264">
        <f>E46</f>
        <v>444.8</v>
      </c>
      <c r="F45" s="264">
        <f>F46</f>
        <v>435.1</v>
      </c>
      <c r="G45" s="264">
        <f>G46</f>
        <v>493.9</v>
      </c>
      <c r="H45" s="265">
        <f>H46</f>
        <v>454.3</v>
      </c>
      <c r="I45" s="263" t="s">
        <v>293</v>
      </c>
    </row>
    <row r="46" spans="1:9" s="232" customFormat="1" ht="98.25" customHeight="1" x14ac:dyDescent="0.25">
      <c r="A46" s="248" t="s">
        <v>250</v>
      </c>
      <c r="B46" s="263" t="s">
        <v>294</v>
      </c>
      <c r="C46" s="242" t="s">
        <v>295</v>
      </c>
      <c r="D46" s="249">
        <f>D47+D48</f>
        <v>2186.2999999999997</v>
      </c>
      <c r="E46" s="264">
        <f>E47+E48</f>
        <v>444.8</v>
      </c>
      <c r="F46" s="264">
        <f>F47+F48</f>
        <v>435.1</v>
      </c>
      <c r="G46" s="264">
        <f>G47+G48</f>
        <v>493.9</v>
      </c>
      <c r="H46" s="265">
        <f>H47+H48</f>
        <v>454.3</v>
      </c>
      <c r="I46" s="263" t="s">
        <v>296</v>
      </c>
    </row>
    <row r="47" spans="1:9" s="232" customFormat="1" ht="114" customHeight="1" x14ac:dyDescent="0.25">
      <c r="A47" s="260" t="s">
        <v>250</v>
      </c>
      <c r="B47" s="266" t="s">
        <v>297</v>
      </c>
      <c r="C47" s="253" t="s">
        <v>298</v>
      </c>
      <c r="D47" s="254">
        <v>2178.1999999999998</v>
      </c>
      <c r="E47" s="269">
        <v>444.8</v>
      </c>
      <c r="F47" s="269">
        <v>435.1</v>
      </c>
      <c r="G47" s="269">
        <v>455.7</v>
      </c>
      <c r="H47" s="270">
        <v>454.3</v>
      </c>
      <c r="I47" s="266" t="s">
        <v>299</v>
      </c>
    </row>
    <row r="48" spans="1:9" s="232" customFormat="1" ht="159" customHeight="1" x14ac:dyDescent="0.3">
      <c r="A48" s="260" t="s">
        <v>250</v>
      </c>
      <c r="B48" s="266" t="s">
        <v>300</v>
      </c>
      <c r="C48" s="253" t="s">
        <v>301</v>
      </c>
      <c r="D48" s="254">
        <v>8.1</v>
      </c>
      <c r="E48" s="257">
        <v>0</v>
      </c>
      <c r="F48" s="257">
        <v>0</v>
      </c>
      <c r="G48" s="269">
        <v>38.200000000000003</v>
      </c>
      <c r="H48" s="258">
        <v>0</v>
      </c>
      <c r="I48" s="266" t="s">
        <v>302</v>
      </c>
    </row>
    <row r="49" spans="1:11" s="273" customFormat="1" ht="80.25" customHeight="1" x14ac:dyDescent="0.25">
      <c r="A49" s="248" t="s">
        <v>233</v>
      </c>
      <c r="B49" s="263" t="s">
        <v>303</v>
      </c>
      <c r="C49" s="242" t="s">
        <v>304</v>
      </c>
      <c r="D49" s="249">
        <f>D50</f>
        <v>14549.2</v>
      </c>
      <c r="E49" s="271">
        <f>E50</f>
        <v>881.59999999999991</v>
      </c>
      <c r="F49" s="271">
        <f>F50</f>
        <v>1000</v>
      </c>
      <c r="G49" s="271">
        <f>G50</f>
        <v>1000</v>
      </c>
      <c r="H49" s="272">
        <f>H50</f>
        <v>1685</v>
      </c>
      <c r="I49" s="263" t="s">
        <v>305</v>
      </c>
    </row>
    <row r="50" spans="1:11" s="273" customFormat="1" ht="81.75" customHeight="1" x14ac:dyDescent="0.3">
      <c r="A50" s="248" t="s">
        <v>250</v>
      </c>
      <c r="B50" s="263" t="s">
        <v>306</v>
      </c>
      <c r="C50" s="274" t="s">
        <v>307</v>
      </c>
      <c r="D50" s="249">
        <f>D51+D52</f>
        <v>14549.2</v>
      </c>
      <c r="E50" s="271">
        <f>E51+E52</f>
        <v>881.59999999999991</v>
      </c>
      <c r="F50" s="271">
        <f>F51+F52</f>
        <v>1000</v>
      </c>
      <c r="G50" s="271">
        <f>G51+G52</f>
        <v>1000</v>
      </c>
      <c r="H50" s="272">
        <f>H51+H52</f>
        <v>1685</v>
      </c>
      <c r="I50" s="263" t="s">
        <v>308</v>
      </c>
    </row>
    <row r="51" spans="1:11" s="273" customFormat="1" ht="78.75" customHeight="1" x14ac:dyDescent="0.25">
      <c r="A51" s="260" t="s">
        <v>250</v>
      </c>
      <c r="B51" s="266" t="s">
        <v>309</v>
      </c>
      <c r="C51" s="253" t="s">
        <v>310</v>
      </c>
      <c r="D51" s="254">
        <f>8638.7-138.3</f>
        <v>8500.4000000000015</v>
      </c>
      <c r="E51" s="275">
        <v>665.4</v>
      </c>
      <c r="F51" s="275">
        <v>700</v>
      </c>
      <c r="G51" s="275">
        <v>700</v>
      </c>
      <c r="H51" s="276">
        <v>1128.5999999999999</v>
      </c>
      <c r="I51" s="266" t="s">
        <v>311</v>
      </c>
    </row>
    <row r="52" spans="1:11" s="273" customFormat="1" ht="85.5" customHeight="1" x14ac:dyDescent="0.25">
      <c r="A52" s="260" t="s">
        <v>250</v>
      </c>
      <c r="B52" s="266" t="s">
        <v>312</v>
      </c>
      <c r="C52" s="277" t="s">
        <v>313</v>
      </c>
      <c r="D52" s="278">
        <f>5855.3+193.5</f>
        <v>6048.8</v>
      </c>
      <c r="E52" s="275">
        <v>216.2</v>
      </c>
      <c r="F52" s="275">
        <v>300</v>
      </c>
      <c r="G52" s="275">
        <v>300</v>
      </c>
      <c r="H52" s="276">
        <v>556.4</v>
      </c>
      <c r="I52" s="266" t="s">
        <v>314</v>
      </c>
    </row>
    <row r="53" spans="1:11" s="232" customFormat="1" ht="20.25" x14ac:dyDescent="0.3">
      <c r="A53" s="279"/>
      <c r="B53" s="279"/>
      <c r="C53" s="280" t="s">
        <v>315</v>
      </c>
      <c r="D53" s="281">
        <f>D11+D39</f>
        <v>99053.4</v>
      </c>
      <c r="E53" s="282" t="e">
        <f>SUM(E11+E39)</f>
        <v>#REF!</v>
      </c>
      <c r="F53" s="282" t="e">
        <f>SUM(F11+F39)</f>
        <v>#REF!</v>
      </c>
      <c r="G53" s="282" t="e">
        <f>SUM(G11+G39)</f>
        <v>#REF!</v>
      </c>
      <c r="H53" s="283" t="e">
        <f>SUM(H11+H39)</f>
        <v>#REF!</v>
      </c>
      <c r="I53" s="247"/>
      <c r="K53" s="284"/>
    </row>
    <row r="54" spans="1:11" ht="20.25" hidden="1" x14ac:dyDescent="0.25">
      <c r="A54" s="300"/>
      <c r="B54" s="300"/>
      <c r="C54" s="300"/>
      <c r="D54" s="285">
        <v>97853.7</v>
      </c>
      <c r="E54" s="286"/>
      <c r="F54" s="286"/>
      <c r="G54" s="286"/>
      <c r="H54" s="286"/>
      <c r="I54" s="287"/>
    </row>
    <row r="55" spans="1:11" ht="20.25" x14ac:dyDescent="0.3">
      <c r="A55" s="301"/>
      <c r="B55" s="301"/>
      <c r="C55" s="301"/>
      <c r="D55" s="210"/>
      <c r="E55" s="218"/>
      <c r="F55" s="218"/>
      <c r="G55" s="218"/>
      <c r="H55" s="218"/>
      <c r="I55" s="288"/>
    </row>
    <row r="56" spans="1:11" ht="18.75" x14ac:dyDescent="0.3">
      <c r="A56" s="289"/>
      <c r="B56" s="289"/>
      <c r="C56" s="289"/>
      <c r="D56" s="175"/>
      <c r="E56" s="218"/>
      <c r="F56" s="218"/>
      <c r="G56" s="218"/>
      <c r="H56" s="218"/>
      <c r="I56" s="288"/>
    </row>
    <row r="57" spans="1:11" ht="18.75" x14ac:dyDescent="0.3">
      <c r="A57" s="302"/>
      <c r="B57" s="302"/>
      <c r="C57" s="302"/>
      <c r="D57" s="175"/>
      <c r="E57" s="218"/>
      <c r="F57" s="218"/>
      <c r="G57" s="218"/>
      <c r="H57" s="218"/>
      <c r="I57" s="288"/>
    </row>
    <row r="58" spans="1:11" ht="15.75" x14ac:dyDescent="0.2">
      <c r="A58" s="302"/>
      <c r="B58" s="302"/>
      <c r="C58" s="302"/>
      <c r="D58" s="290"/>
      <c r="E58" s="218"/>
      <c r="F58" s="218"/>
      <c r="G58" s="218"/>
      <c r="H58" s="218"/>
      <c r="I58" s="287"/>
    </row>
    <row r="59" spans="1:11" ht="18" x14ac:dyDescent="0.25">
      <c r="C59" s="290"/>
      <c r="D59" s="290"/>
      <c r="E59" s="291"/>
      <c r="F59" s="291"/>
      <c r="G59" s="291"/>
      <c r="H59" s="291"/>
      <c r="I59" s="292"/>
    </row>
    <row r="60" spans="1:11" ht="18" x14ac:dyDescent="0.25">
      <c r="C60" s="290"/>
      <c r="D60" s="290"/>
      <c r="E60" s="292"/>
      <c r="F60" s="292"/>
      <c r="G60" s="292"/>
      <c r="H60" s="292"/>
      <c r="I60" s="292"/>
    </row>
    <row r="61" spans="1:11" ht="18" x14ac:dyDescent="0.25">
      <c r="C61" s="290"/>
      <c r="D61" s="290"/>
      <c r="E61" s="293"/>
      <c r="F61" s="293"/>
      <c r="G61" s="293"/>
      <c r="H61" s="293"/>
      <c r="I61" s="292"/>
    </row>
    <row r="62" spans="1:11" ht="15.75" x14ac:dyDescent="0.2">
      <c r="C62" s="290"/>
      <c r="D62" s="290"/>
    </row>
    <row r="63" spans="1:11" ht="15.75" x14ac:dyDescent="0.25">
      <c r="C63" s="290"/>
      <c r="D63" s="290"/>
      <c r="I63" s="294"/>
    </row>
    <row r="64" spans="1:11" ht="15.75" x14ac:dyDescent="0.2">
      <c r="C64" s="290"/>
      <c r="D64" s="290"/>
    </row>
    <row r="65" spans="3:4" ht="15.75" x14ac:dyDescent="0.2">
      <c r="C65" s="290"/>
      <c r="D65" s="290"/>
    </row>
    <row r="66" spans="3:4" ht="15.75" x14ac:dyDescent="0.2">
      <c r="C66" s="290"/>
      <c r="D66" s="290"/>
    </row>
    <row r="67" spans="3:4" ht="15.75" x14ac:dyDescent="0.2">
      <c r="C67" s="290"/>
      <c r="D67" s="290"/>
    </row>
    <row r="68" spans="3:4" ht="15.75" x14ac:dyDescent="0.2">
      <c r="C68" s="290"/>
      <c r="D68" s="290"/>
    </row>
    <row r="69" spans="3:4" ht="15.75" x14ac:dyDescent="0.2">
      <c r="C69" s="290"/>
      <c r="D69" s="290"/>
    </row>
    <row r="70" spans="3:4" ht="15.75" x14ac:dyDescent="0.2">
      <c r="C70" s="290"/>
      <c r="D70" s="290"/>
    </row>
    <row r="71" spans="3:4" ht="15.75" x14ac:dyDescent="0.2">
      <c r="C71" s="290"/>
      <c r="D71" s="290"/>
    </row>
    <row r="72" spans="3:4" ht="15.75" x14ac:dyDescent="0.2">
      <c r="C72" s="290"/>
      <c r="D72" s="290"/>
    </row>
    <row r="73" spans="3:4" ht="15.75" x14ac:dyDescent="0.2">
      <c r="C73" s="290"/>
      <c r="D73" s="290"/>
    </row>
    <row r="74" spans="3:4" ht="15.75" x14ac:dyDescent="0.2">
      <c r="C74" s="290"/>
      <c r="D74" s="290"/>
    </row>
    <row r="75" spans="3:4" ht="15.75" x14ac:dyDescent="0.2">
      <c r="C75" s="290"/>
      <c r="D75" s="290"/>
    </row>
    <row r="76" spans="3:4" ht="15.75" x14ac:dyDescent="0.2">
      <c r="C76" s="290"/>
      <c r="D76" s="290"/>
    </row>
    <row r="77" spans="3:4" ht="15.75" x14ac:dyDescent="0.2">
      <c r="C77" s="290"/>
      <c r="D77" s="290"/>
    </row>
    <row r="78" spans="3:4" ht="15.75" x14ac:dyDescent="0.2">
      <c r="C78" s="290"/>
      <c r="D78" s="290"/>
    </row>
    <row r="79" spans="3:4" ht="15.75" x14ac:dyDescent="0.2">
      <c r="C79" s="290"/>
      <c r="D79" s="290"/>
    </row>
  </sheetData>
  <mergeCells count="8">
    <mergeCell ref="B8:C8"/>
    <mergeCell ref="A54:C55"/>
    <mergeCell ref="A57:C58"/>
    <mergeCell ref="A1:D1"/>
    <mergeCell ref="A2:E2"/>
    <mergeCell ref="C3:D3"/>
    <mergeCell ref="F3:I3"/>
    <mergeCell ref="B7:C7"/>
  </mergeCells>
  <pageMargins left="0.78740157480314965" right="0.27559055118110237" top="0.59055118110236227" bottom="0.39370078740157483" header="0.51181102362204722" footer="0.51181102362204722"/>
  <pageSetup paperSize="9" scale="63" orientation="portrait" r:id="rId1"/>
  <headerFooter alignWithMargins="0"/>
  <rowBreaks count="2" manualBreakCount="2">
    <brk id="30" max="5" man="1"/>
    <brk id="43" max="5" man="1"/>
  </rowBreaks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23"/>
  <sheetViews>
    <sheetView view="pageBreakPreview" zoomScale="90" zoomScaleNormal="90" zoomScaleSheetLayoutView="90" zoomScalePageLayoutView="140" workbookViewId="0">
      <selection sqref="A1:E2"/>
    </sheetView>
  </sheetViews>
  <sheetFormatPr defaultRowHeight="12.75" x14ac:dyDescent="0.2"/>
  <cols>
    <col min="1" max="1" width="73.85546875" style="2" customWidth="1"/>
    <col min="2" max="2" width="12.85546875" style="2" customWidth="1"/>
    <col min="3" max="3" width="17.28515625" style="2" customWidth="1"/>
    <col min="4" max="4" width="12.85546875" style="2" customWidth="1"/>
    <col min="5" max="5" width="15.7109375" style="2" customWidth="1"/>
    <col min="6" max="6" width="16.140625" style="2" hidden="1" customWidth="1"/>
    <col min="7" max="7" width="0" style="2" hidden="1" customWidth="1"/>
    <col min="8" max="8" width="11" style="2" hidden="1" customWidth="1"/>
    <col min="9" max="9" width="10.5703125" style="2" hidden="1" customWidth="1"/>
    <col min="10" max="10" width="9.28515625" style="2" hidden="1" customWidth="1"/>
    <col min="11" max="12" width="0" style="2" hidden="1" customWidth="1"/>
    <col min="13" max="13" width="11.42578125" style="2" hidden="1" customWidth="1"/>
    <col min="14" max="14" width="14.7109375" style="2" customWidth="1"/>
    <col min="15" max="16384" width="9.140625" style="2"/>
  </cols>
  <sheetData>
    <row r="1" spans="1:14" ht="18.75" x14ac:dyDescent="0.3">
      <c r="A1" s="329" t="s">
        <v>336</v>
      </c>
      <c r="B1" s="329"/>
      <c r="C1" s="329"/>
      <c r="D1" s="329"/>
      <c r="E1" s="330"/>
    </row>
    <row r="2" spans="1:14" ht="63.75" customHeight="1" x14ac:dyDescent="0.3">
      <c r="A2" s="331" t="s">
        <v>335</v>
      </c>
      <c r="B2" s="331"/>
      <c r="C2" s="331"/>
      <c r="D2" s="331"/>
      <c r="E2" s="331"/>
    </row>
    <row r="3" spans="1:14" ht="15" x14ac:dyDescent="0.25">
      <c r="A3" s="3"/>
    </row>
    <row r="4" spans="1:14" ht="18.75" x14ac:dyDescent="0.3">
      <c r="A4" s="310" t="s">
        <v>316</v>
      </c>
      <c r="B4" s="310"/>
      <c r="C4" s="310"/>
      <c r="D4" s="310"/>
      <c r="E4" s="310"/>
      <c r="F4" s="1"/>
    </row>
    <row r="6" spans="1:14" x14ac:dyDescent="0.2">
      <c r="A6" s="312" t="s">
        <v>333</v>
      </c>
      <c r="B6" s="312"/>
      <c r="C6" s="312"/>
      <c r="D6" s="312"/>
      <c r="E6" s="312"/>
    </row>
    <row r="7" spans="1:14" ht="47.25" customHeight="1" x14ac:dyDescent="0.2">
      <c r="A7" s="313"/>
      <c r="B7" s="313"/>
      <c r="C7" s="313"/>
      <c r="D7" s="313"/>
      <c r="E7" s="313"/>
    </row>
    <row r="10" spans="1:14" ht="36.75" customHeight="1" x14ac:dyDescent="0.3">
      <c r="A10" s="311" t="s">
        <v>331</v>
      </c>
      <c r="B10" s="311"/>
      <c r="C10" s="311"/>
      <c r="D10" s="311"/>
      <c r="E10" s="311"/>
    </row>
    <row r="11" spans="1:14" ht="7.5" customHeight="1" x14ac:dyDescent="0.2">
      <c r="A11" s="304"/>
      <c r="B11" s="304"/>
      <c r="C11" s="304"/>
    </row>
    <row r="12" spans="1:14" x14ac:dyDescent="0.2">
      <c r="A12" s="305" t="s">
        <v>3</v>
      </c>
      <c r="B12" s="306" t="s">
        <v>4</v>
      </c>
      <c r="C12" s="306" t="s">
        <v>5</v>
      </c>
      <c r="D12" s="307" t="s">
        <v>174</v>
      </c>
      <c r="E12" s="306" t="s">
        <v>6</v>
      </c>
    </row>
    <row r="13" spans="1:14" ht="49.5" customHeight="1" x14ac:dyDescent="0.2">
      <c r="A13" s="305"/>
      <c r="B13" s="306"/>
      <c r="C13" s="306"/>
      <c r="D13" s="308"/>
      <c r="E13" s="306"/>
    </row>
    <row r="14" spans="1:14" ht="18.75" x14ac:dyDescent="0.3">
      <c r="A14" s="4" t="s">
        <v>7</v>
      </c>
      <c r="B14" s="49" t="s">
        <v>139</v>
      </c>
      <c r="C14" s="21"/>
      <c r="D14" s="22"/>
      <c r="E14" s="7">
        <f>E15+E19+E31+E49+E53</f>
        <v>23272.699999999997</v>
      </c>
      <c r="F14" s="2" t="e">
        <f>#REF!+#REF!</f>
        <v>#REF!</v>
      </c>
      <c r="G14" s="5" t="e">
        <f>E14-F14</f>
        <v>#REF!</v>
      </c>
      <c r="H14" s="5">
        <f>E15+E19+E31+E49+E53</f>
        <v>23272.699999999997</v>
      </c>
      <c r="I14" s="5">
        <f>E14-H14</f>
        <v>0</v>
      </c>
      <c r="J14" s="5" t="e">
        <f>E15+E19+E31+#REF!+E49+E53</f>
        <v>#REF!</v>
      </c>
      <c r="K14" s="5" t="e">
        <f>J14-'Прилож №3 ведомств.'!J9</f>
        <v>#REF!</v>
      </c>
      <c r="L14" s="2" t="s">
        <v>184</v>
      </c>
    </row>
    <row r="15" spans="1:14" ht="42" customHeight="1" x14ac:dyDescent="0.3">
      <c r="A15" s="20" t="s">
        <v>9</v>
      </c>
      <c r="B15" s="49" t="s">
        <v>12</v>
      </c>
      <c r="C15" s="21"/>
      <c r="D15" s="22"/>
      <c r="E15" s="7">
        <f>E16</f>
        <v>1534.5</v>
      </c>
      <c r="H15" s="5">
        <f>'Прилож №3 ведомств.'!E12</f>
        <v>1534.5</v>
      </c>
      <c r="I15" s="5">
        <f t="shared" ref="I15:I19" si="0">E15-H15</f>
        <v>0</v>
      </c>
      <c r="L15" s="2" t="s">
        <v>185</v>
      </c>
      <c r="M15" s="5">
        <f>E15+E19+E54</f>
        <v>6483.1</v>
      </c>
      <c r="N15" s="5"/>
    </row>
    <row r="16" spans="1:14" ht="18.75" x14ac:dyDescent="0.3">
      <c r="A16" s="23" t="s">
        <v>11</v>
      </c>
      <c r="B16" s="8" t="s">
        <v>12</v>
      </c>
      <c r="C16" s="8" t="s">
        <v>13</v>
      </c>
      <c r="D16" s="9"/>
      <c r="E16" s="10">
        <f>E17</f>
        <v>1534.5</v>
      </c>
      <c r="H16" s="5">
        <f>'Прилож №3 ведомств.'!E13</f>
        <v>1534.5</v>
      </c>
      <c r="I16" s="5">
        <f t="shared" si="0"/>
        <v>0</v>
      </c>
    </row>
    <row r="17" spans="1:13" ht="79.5" customHeight="1" x14ac:dyDescent="0.3">
      <c r="A17" s="12" t="s">
        <v>14</v>
      </c>
      <c r="B17" s="8" t="s">
        <v>12</v>
      </c>
      <c r="C17" s="8" t="s">
        <v>13</v>
      </c>
      <c r="D17" s="9">
        <v>100</v>
      </c>
      <c r="E17" s="10">
        <f>E18</f>
        <v>1534.5</v>
      </c>
      <c r="H17" s="5">
        <f>'Прилож №3 ведомств.'!E14</f>
        <v>1534.5</v>
      </c>
      <c r="I17" s="5">
        <f t="shared" si="0"/>
        <v>0</v>
      </c>
      <c r="L17" s="2" t="s">
        <v>186</v>
      </c>
    </row>
    <row r="18" spans="1:13" ht="37.5" x14ac:dyDescent="0.3">
      <c r="A18" s="12" t="s">
        <v>15</v>
      </c>
      <c r="B18" s="8" t="s">
        <v>12</v>
      </c>
      <c r="C18" s="8" t="s">
        <v>13</v>
      </c>
      <c r="D18" s="9">
        <v>120</v>
      </c>
      <c r="E18" s="10">
        <v>1534.5</v>
      </c>
      <c r="H18" s="5">
        <f>E18</f>
        <v>1534.5</v>
      </c>
      <c r="I18" s="5">
        <f t="shared" si="0"/>
        <v>0</v>
      </c>
      <c r="L18" s="2" t="s">
        <v>187</v>
      </c>
    </row>
    <row r="19" spans="1:13" ht="48.75" customHeight="1" x14ac:dyDescent="0.3">
      <c r="A19" s="20" t="s">
        <v>16</v>
      </c>
      <c r="B19" s="21" t="s">
        <v>19</v>
      </c>
      <c r="C19" s="21"/>
      <c r="D19" s="22"/>
      <c r="E19" s="7">
        <f>E20</f>
        <v>4852.6000000000004</v>
      </c>
      <c r="F19" s="2" t="e">
        <f>#REF!</f>
        <v>#REF!</v>
      </c>
      <c r="G19" s="5" t="e">
        <f>E19-F19</f>
        <v>#REF!</v>
      </c>
      <c r="H19" s="5">
        <f>E19</f>
        <v>4852.6000000000004</v>
      </c>
      <c r="I19" s="5">
        <f t="shared" si="0"/>
        <v>0</v>
      </c>
      <c r="L19" s="2" t="s">
        <v>188</v>
      </c>
    </row>
    <row r="20" spans="1:13" ht="59.25" customHeight="1" x14ac:dyDescent="0.3">
      <c r="A20" s="24" t="s">
        <v>18</v>
      </c>
      <c r="B20" s="21" t="s">
        <v>19</v>
      </c>
      <c r="C20" s="21"/>
      <c r="D20" s="22"/>
      <c r="E20" s="7">
        <f>E21+E24</f>
        <v>4852.6000000000004</v>
      </c>
      <c r="H20" s="2">
        <f>'Прилож №3 ведомств.'!E15</f>
        <v>4852.6000000000004</v>
      </c>
      <c r="I20" s="5">
        <f t="shared" ref="I20:I23" si="1">E20-H20</f>
        <v>0</v>
      </c>
      <c r="L20" s="2" t="s">
        <v>189</v>
      </c>
    </row>
    <row r="21" spans="1:13" ht="37.5" x14ac:dyDescent="0.3">
      <c r="A21" s="15" t="s">
        <v>20</v>
      </c>
      <c r="B21" s="8" t="s">
        <v>19</v>
      </c>
      <c r="C21" s="8" t="s">
        <v>21</v>
      </c>
      <c r="D21" s="9"/>
      <c r="E21" s="10">
        <f>E22</f>
        <v>329.4</v>
      </c>
      <c r="H21" s="2">
        <f>'Прилож №3 ведомств.'!E16</f>
        <v>329.4</v>
      </c>
      <c r="I21" s="5">
        <f t="shared" si="1"/>
        <v>0</v>
      </c>
      <c r="M21" s="5"/>
    </row>
    <row r="22" spans="1:13" ht="75" x14ac:dyDescent="0.3">
      <c r="A22" s="12" t="s">
        <v>14</v>
      </c>
      <c r="B22" s="8" t="s">
        <v>19</v>
      </c>
      <c r="C22" s="8" t="s">
        <v>21</v>
      </c>
      <c r="D22" s="9">
        <v>100</v>
      </c>
      <c r="E22" s="10">
        <f>E23</f>
        <v>329.4</v>
      </c>
      <c r="H22" s="2">
        <f>'Прилож №3 ведомств.'!E17</f>
        <v>329.4</v>
      </c>
      <c r="I22" s="5">
        <f t="shared" si="1"/>
        <v>0</v>
      </c>
    </row>
    <row r="23" spans="1:13" ht="37.5" x14ac:dyDescent="0.3">
      <c r="A23" s="19" t="s">
        <v>15</v>
      </c>
      <c r="B23" s="8" t="s">
        <v>19</v>
      </c>
      <c r="C23" s="8" t="s">
        <v>21</v>
      </c>
      <c r="D23" s="9">
        <v>120</v>
      </c>
      <c r="E23" s="10">
        <v>329.4</v>
      </c>
      <c r="H23" s="2">
        <f>'Прилож №3 ведомств.'!E18</f>
        <v>329.4</v>
      </c>
      <c r="I23" s="5">
        <f t="shared" si="1"/>
        <v>0</v>
      </c>
    </row>
    <row r="24" spans="1:13" ht="37.5" x14ac:dyDescent="0.3">
      <c r="A24" s="20" t="s">
        <v>22</v>
      </c>
      <c r="B24" s="21" t="s">
        <v>19</v>
      </c>
      <c r="C24" s="21" t="s">
        <v>23</v>
      </c>
      <c r="D24" s="22"/>
      <c r="E24" s="7">
        <f>E25+E27+E29</f>
        <v>4523.2000000000007</v>
      </c>
      <c r="F24" s="2" t="e">
        <f>#REF!</f>
        <v>#REF!</v>
      </c>
      <c r="G24" s="5" t="e">
        <f>E24-F24</f>
        <v>#REF!</v>
      </c>
      <c r="H24" s="2">
        <f>'Прилож №3 ведомств.'!E19</f>
        <v>4523.2000000000007</v>
      </c>
      <c r="I24" s="5">
        <f>E24-H24</f>
        <v>0</v>
      </c>
    </row>
    <row r="25" spans="1:13" ht="75" x14ac:dyDescent="0.3">
      <c r="A25" s="12" t="s">
        <v>14</v>
      </c>
      <c r="B25" s="8" t="s">
        <v>19</v>
      </c>
      <c r="C25" s="8" t="s">
        <v>23</v>
      </c>
      <c r="D25" s="9">
        <v>100</v>
      </c>
      <c r="E25" s="10">
        <f>E26</f>
        <v>2840.6</v>
      </c>
      <c r="H25" s="2">
        <f>'Прилож №3 ведомств.'!E20</f>
        <v>2840.6</v>
      </c>
      <c r="I25" s="5">
        <f t="shared" ref="I25:I34" si="2">E25-H25</f>
        <v>0</v>
      </c>
    </row>
    <row r="26" spans="1:13" ht="37.5" x14ac:dyDescent="0.3">
      <c r="A26" s="19" t="s">
        <v>15</v>
      </c>
      <c r="B26" s="8" t="s">
        <v>19</v>
      </c>
      <c r="C26" s="8" t="s">
        <v>23</v>
      </c>
      <c r="D26" s="9">
        <v>120</v>
      </c>
      <c r="E26" s="10">
        <v>2840.6</v>
      </c>
      <c r="H26" s="2">
        <f>'Прилож №3 ведомств.'!E21</f>
        <v>2840.6</v>
      </c>
      <c r="I26" s="5">
        <f t="shared" si="2"/>
        <v>0</v>
      </c>
    </row>
    <row r="27" spans="1:13" ht="37.5" x14ac:dyDescent="0.3">
      <c r="A27" s="12" t="s">
        <v>24</v>
      </c>
      <c r="B27" s="8" t="s">
        <v>19</v>
      </c>
      <c r="C27" s="8" t="s">
        <v>23</v>
      </c>
      <c r="D27" s="9">
        <v>200</v>
      </c>
      <c r="E27" s="10">
        <f>E28</f>
        <v>1673.5</v>
      </c>
      <c r="H27" s="2">
        <f>'Прилож №3 ведомств.'!E22</f>
        <v>1673.5</v>
      </c>
      <c r="I27" s="5">
        <f t="shared" si="2"/>
        <v>0</v>
      </c>
    </row>
    <row r="28" spans="1:13" ht="37.5" x14ac:dyDescent="0.3">
      <c r="A28" s="19" t="s">
        <v>25</v>
      </c>
      <c r="B28" s="8" t="s">
        <v>19</v>
      </c>
      <c r="C28" s="8" t="s">
        <v>23</v>
      </c>
      <c r="D28" s="9">
        <v>240</v>
      </c>
      <c r="E28" s="10">
        <v>1673.5</v>
      </c>
      <c r="H28" s="2">
        <f>'Прилож №3 ведомств.'!E23</f>
        <v>1673.5</v>
      </c>
      <c r="I28" s="5">
        <f t="shared" si="2"/>
        <v>0</v>
      </c>
    </row>
    <row r="29" spans="1:13" ht="18.75" x14ac:dyDescent="0.3">
      <c r="A29" s="23" t="s">
        <v>26</v>
      </c>
      <c r="B29" s="8" t="s">
        <v>19</v>
      </c>
      <c r="C29" s="8" t="s">
        <v>23</v>
      </c>
      <c r="D29" s="9">
        <v>800</v>
      </c>
      <c r="E29" s="10">
        <f>E30</f>
        <v>9.1</v>
      </c>
      <c r="H29" s="2">
        <f>'Прилож №3 ведомств.'!E24</f>
        <v>9.1</v>
      </c>
      <c r="I29" s="5">
        <f t="shared" si="2"/>
        <v>0</v>
      </c>
    </row>
    <row r="30" spans="1:13" ht="18.75" x14ac:dyDescent="0.3">
      <c r="A30" s="23" t="s">
        <v>27</v>
      </c>
      <c r="B30" s="8" t="s">
        <v>19</v>
      </c>
      <c r="C30" s="8" t="s">
        <v>23</v>
      </c>
      <c r="D30" s="9">
        <v>850</v>
      </c>
      <c r="E30" s="10">
        <v>9.1</v>
      </c>
      <c r="H30" s="2">
        <f>'Прилож №3 ведомств.'!E25</f>
        <v>9.1</v>
      </c>
      <c r="I30" s="5">
        <f t="shared" si="2"/>
        <v>0</v>
      </c>
    </row>
    <row r="31" spans="1:13" ht="75" x14ac:dyDescent="0.3">
      <c r="A31" s="24" t="s">
        <v>28</v>
      </c>
      <c r="B31" s="21" t="s">
        <v>31</v>
      </c>
      <c r="C31" s="21"/>
      <c r="D31" s="22"/>
      <c r="E31" s="25">
        <f>E32+E35+E42+E44</f>
        <v>15801.5</v>
      </c>
      <c r="F31" s="5" t="e">
        <f>#REF!</f>
        <v>#REF!</v>
      </c>
      <c r="G31" s="5" t="e">
        <f>E31-F31</f>
        <v>#REF!</v>
      </c>
      <c r="H31" s="2">
        <f>'Прилож №3 ведомств.'!E32</f>
        <v>15801.5</v>
      </c>
      <c r="I31" s="5">
        <f t="shared" si="2"/>
        <v>0</v>
      </c>
      <c r="J31" s="5" t="e">
        <f>E184-#REF!</f>
        <v>#REF!</v>
      </c>
    </row>
    <row r="32" spans="1:13" ht="80.25" customHeight="1" x14ac:dyDescent="0.3">
      <c r="A32" s="20" t="s">
        <v>30</v>
      </c>
      <c r="B32" s="21" t="s">
        <v>31</v>
      </c>
      <c r="C32" s="21" t="s">
        <v>32</v>
      </c>
      <c r="D32" s="22"/>
      <c r="E32" s="7">
        <f>SUM(E33)</f>
        <v>1534.5</v>
      </c>
      <c r="H32" s="2">
        <f>'Прилож №3 ведомств.'!E33</f>
        <v>1534.5</v>
      </c>
      <c r="I32" s="5">
        <f t="shared" si="2"/>
        <v>0</v>
      </c>
    </row>
    <row r="33" spans="1:9" ht="75" x14ac:dyDescent="0.3">
      <c r="A33" s="12" t="s">
        <v>14</v>
      </c>
      <c r="B33" s="8" t="s">
        <v>31</v>
      </c>
      <c r="C33" s="8" t="s">
        <v>32</v>
      </c>
      <c r="D33" s="9">
        <v>100</v>
      </c>
      <c r="E33" s="10">
        <f>E34</f>
        <v>1534.5</v>
      </c>
      <c r="H33" s="2">
        <f>'Прилож №3 ведомств.'!E34</f>
        <v>1534.5</v>
      </c>
      <c r="I33" s="5">
        <f t="shared" si="2"/>
        <v>0</v>
      </c>
    </row>
    <row r="34" spans="1:9" ht="37.5" x14ac:dyDescent="0.3">
      <c r="A34" s="19" t="s">
        <v>15</v>
      </c>
      <c r="B34" s="8" t="s">
        <v>31</v>
      </c>
      <c r="C34" s="8" t="s">
        <v>32</v>
      </c>
      <c r="D34" s="9">
        <v>120</v>
      </c>
      <c r="E34" s="10">
        <v>1534.5</v>
      </c>
      <c r="H34" s="2">
        <f>'Прилож №3 ведомств.'!E35</f>
        <v>1534.5</v>
      </c>
      <c r="I34" s="5">
        <f t="shared" si="2"/>
        <v>0</v>
      </c>
    </row>
    <row r="35" spans="1:9" ht="56.25" x14ac:dyDescent="0.3">
      <c r="A35" s="24" t="s">
        <v>33</v>
      </c>
      <c r="B35" s="21" t="s">
        <v>31</v>
      </c>
      <c r="C35" s="21" t="s">
        <v>34</v>
      </c>
      <c r="D35" s="22"/>
      <c r="E35" s="7">
        <f>E36+E38+E40</f>
        <v>11165.5</v>
      </c>
      <c r="F35" s="5"/>
      <c r="H35" s="2">
        <f>'Прилож №3 ведомств.'!E36</f>
        <v>11165.5</v>
      </c>
      <c r="I35" s="5">
        <f>E35-H35</f>
        <v>0</v>
      </c>
    </row>
    <row r="36" spans="1:9" ht="75" x14ac:dyDescent="0.3">
      <c r="A36" s="12" t="s">
        <v>14</v>
      </c>
      <c r="B36" s="8" t="s">
        <v>31</v>
      </c>
      <c r="C36" s="8" t="s">
        <v>34</v>
      </c>
      <c r="D36" s="9">
        <v>100</v>
      </c>
      <c r="E36" s="10">
        <f>E37</f>
        <v>9725.2999999999993</v>
      </c>
      <c r="H36" s="2">
        <f>'Прилож №3 ведомств.'!E37</f>
        <v>9725.2999999999993</v>
      </c>
      <c r="I36" s="5">
        <f>E36-H36</f>
        <v>0</v>
      </c>
    </row>
    <row r="37" spans="1:9" ht="37.5" x14ac:dyDescent="0.3">
      <c r="A37" s="19" t="s">
        <v>15</v>
      </c>
      <c r="B37" s="8" t="s">
        <v>31</v>
      </c>
      <c r="C37" s="8" t="s">
        <v>34</v>
      </c>
      <c r="D37" s="9">
        <v>120</v>
      </c>
      <c r="E37" s="10">
        <v>9725.2999999999993</v>
      </c>
      <c r="H37" s="2">
        <f>'Прилож №3 ведомств.'!E38</f>
        <v>9725.2999999999993</v>
      </c>
      <c r="I37" s="5">
        <f>E37-H37</f>
        <v>0</v>
      </c>
    </row>
    <row r="38" spans="1:9" ht="37.5" x14ac:dyDescent="0.3">
      <c r="A38" s="12" t="s">
        <v>24</v>
      </c>
      <c r="B38" s="8" t="s">
        <v>31</v>
      </c>
      <c r="C38" s="8" t="s">
        <v>34</v>
      </c>
      <c r="D38" s="9">
        <v>200</v>
      </c>
      <c r="E38" s="10">
        <f>E39</f>
        <v>1437.2</v>
      </c>
      <c r="F38" s="2" t="e">
        <f>F39</f>
        <v>#REF!</v>
      </c>
      <c r="G38" s="5" t="e">
        <f>E38-F38</f>
        <v>#REF!</v>
      </c>
      <c r="H38" s="2">
        <f>'Прилож №3 ведомств.'!E39</f>
        <v>1437.2</v>
      </c>
      <c r="I38" s="5">
        <f>E38-H38</f>
        <v>0</v>
      </c>
    </row>
    <row r="39" spans="1:9" ht="37.5" x14ac:dyDescent="0.3">
      <c r="A39" s="19" t="s">
        <v>25</v>
      </c>
      <c r="B39" s="8" t="s">
        <v>31</v>
      </c>
      <c r="C39" s="8" t="s">
        <v>34</v>
      </c>
      <c r="D39" s="9">
        <v>240</v>
      </c>
      <c r="E39" s="10">
        <v>1437.2</v>
      </c>
      <c r="F39" s="2" t="e">
        <f>#REF!</f>
        <v>#REF!</v>
      </c>
      <c r="G39" s="5" t="e">
        <f>E39-F39</f>
        <v>#REF!</v>
      </c>
      <c r="H39" s="2">
        <f>'Прилож №3 ведомств.'!E40</f>
        <v>1437.2</v>
      </c>
      <c r="I39" s="5">
        <f t="shared" ref="I39:I100" si="3">E39-H39</f>
        <v>0</v>
      </c>
    </row>
    <row r="40" spans="1:9" ht="18.75" x14ac:dyDescent="0.3">
      <c r="A40" s="23" t="s">
        <v>26</v>
      </c>
      <c r="B40" s="8" t="s">
        <v>31</v>
      </c>
      <c r="C40" s="8" t="s">
        <v>34</v>
      </c>
      <c r="D40" s="9">
        <v>800</v>
      </c>
      <c r="E40" s="10">
        <f>E41</f>
        <v>3</v>
      </c>
      <c r="H40" s="2">
        <f>'Прилож №3 ведомств.'!E41</f>
        <v>3</v>
      </c>
      <c r="I40" s="5">
        <f t="shared" si="3"/>
        <v>0</v>
      </c>
    </row>
    <row r="41" spans="1:9" ht="18.75" x14ac:dyDescent="0.3">
      <c r="A41" s="23" t="s">
        <v>27</v>
      </c>
      <c r="B41" s="8" t="s">
        <v>31</v>
      </c>
      <c r="C41" s="8" t="s">
        <v>34</v>
      </c>
      <c r="D41" s="9">
        <v>850</v>
      </c>
      <c r="E41" s="10">
        <v>3</v>
      </c>
      <c r="H41" s="2">
        <f>'Прилож №3 ведомств.'!E42</f>
        <v>3</v>
      </c>
      <c r="I41" s="5">
        <f t="shared" si="3"/>
        <v>0</v>
      </c>
    </row>
    <row r="42" spans="1:9" ht="56.25" x14ac:dyDescent="0.3">
      <c r="A42" s="26" t="s">
        <v>175</v>
      </c>
      <c r="B42" s="37" t="s">
        <v>31</v>
      </c>
      <c r="C42" s="102" t="s">
        <v>176</v>
      </c>
      <c r="D42" s="120">
        <v>100</v>
      </c>
      <c r="E42" s="96">
        <f>E43</f>
        <v>923.3</v>
      </c>
      <c r="H42" s="2">
        <f>'Прилож №3 ведомств.'!E43</f>
        <v>923.3</v>
      </c>
      <c r="I42" s="5">
        <f t="shared" si="3"/>
        <v>0</v>
      </c>
    </row>
    <row r="43" spans="1:9" ht="37.5" x14ac:dyDescent="0.3">
      <c r="A43" s="12" t="s">
        <v>15</v>
      </c>
      <c r="B43" s="44" t="s">
        <v>31</v>
      </c>
      <c r="C43" s="110" t="s">
        <v>176</v>
      </c>
      <c r="D43" s="45">
        <v>120</v>
      </c>
      <c r="E43" s="46">
        <v>923.3</v>
      </c>
      <c r="H43" s="2">
        <f>'Прилож №3 ведомств.'!E44</f>
        <v>923.3</v>
      </c>
      <c r="I43" s="5">
        <f t="shared" si="3"/>
        <v>0</v>
      </c>
    </row>
    <row r="44" spans="1:9" ht="75" x14ac:dyDescent="0.3">
      <c r="A44" s="169" t="s">
        <v>37</v>
      </c>
      <c r="B44" s="176" t="s">
        <v>31</v>
      </c>
      <c r="C44" s="176" t="s">
        <v>38</v>
      </c>
      <c r="D44" s="27"/>
      <c r="E44" s="28">
        <f>E45+E47</f>
        <v>2178.1999999999998</v>
      </c>
      <c r="H44" s="2">
        <f>'Прилож №3 ведомств.'!E45</f>
        <v>2178.1999999999998</v>
      </c>
      <c r="I44" s="5">
        <f t="shared" si="3"/>
        <v>0</v>
      </c>
    </row>
    <row r="45" spans="1:9" ht="75" x14ac:dyDescent="0.3">
      <c r="A45" s="108" t="s">
        <v>14</v>
      </c>
      <c r="B45" s="8" t="s">
        <v>31</v>
      </c>
      <c r="C45" s="8" t="s">
        <v>38</v>
      </c>
      <c r="D45" s="29">
        <v>100</v>
      </c>
      <c r="E45" s="30">
        <f>E46</f>
        <v>2031.2</v>
      </c>
      <c r="H45" s="2">
        <f>'Прилож №3 ведомств.'!E46</f>
        <v>2031.2</v>
      </c>
      <c r="I45" s="5">
        <f t="shared" si="3"/>
        <v>0</v>
      </c>
    </row>
    <row r="46" spans="1:9" ht="37.5" x14ac:dyDescent="0.3">
      <c r="A46" s="19" t="s">
        <v>15</v>
      </c>
      <c r="B46" s="8" t="s">
        <v>31</v>
      </c>
      <c r="C46" s="8" t="s">
        <v>38</v>
      </c>
      <c r="D46" s="29">
        <v>120</v>
      </c>
      <c r="E46" s="30">
        <v>2031.2</v>
      </c>
      <c r="H46" s="2">
        <f>'Прилож №3 ведомств.'!E47</f>
        <v>2031.2</v>
      </c>
      <c r="I46" s="5">
        <f t="shared" si="3"/>
        <v>0</v>
      </c>
    </row>
    <row r="47" spans="1:9" ht="37.5" x14ac:dyDescent="0.3">
      <c r="A47" s="12" t="s">
        <v>24</v>
      </c>
      <c r="B47" s="8" t="s">
        <v>31</v>
      </c>
      <c r="C47" s="8" t="s">
        <v>38</v>
      </c>
      <c r="D47" s="29">
        <v>200</v>
      </c>
      <c r="E47" s="30">
        <f>E48</f>
        <v>147</v>
      </c>
      <c r="H47" s="2">
        <f>'Прилож №3 ведомств.'!E48</f>
        <v>147</v>
      </c>
      <c r="I47" s="5">
        <f t="shared" si="3"/>
        <v>0</v>
      </c>
    </row>
    <row r="48" spans="1:9" ht="37.5" x14ac:dyDescent="0.3">
      <c r="A48" s="31" t="s">
        <v>25</v>
      </c>
      <c r="B48" s="8" t="s">
        <v>31</v>
      </c>
      <c r="C48" s="8" t="s">
        <v>38</v>
      </c>
      <c r="D48" s="29">
        <v>240</v>
      </c>
      <c r="E48" s="30">
        <v>147</v>
      </c>
      <c r="H48" s="2">
        <f>'Прилож №3 ведомств.'!E49</f>
        <v>147</v>
      </c>
      <c r="I48" s="5">
        <f t="shared" si="3"/>
        <v>0</v>
      </c>
    </row>
    <row r="49" spans="1:9" ht="18.75" x14ac:dyDescent="0.3">
      <c r="A49" s="4" t="s">
        <v>39</v>
      </c>
      <c r="B49" s="21" t="s">
        <v>42</v>
      </c>
      <c r="C49" s="21"/>
      <c r="D49" s="22"/>
      <c r="E49" s="7">
        <f>E50</f>
        <v>30</v>
      </c>
      <c r="H49" s="2">
        <f>'Прилож №3 ведомств.'!E50</f>
        <v>30</v>
      </c>
      <c r="I49" s="5">
        <f t="shared" si="3"/>
        <v>0</v>
      </c>
    </row>
    <row r="50" spans="1:9" ht="18.75" x14ac:dyDescent="0.3">
      <c r="A50" s="23" t="s">
        <v>41</v>
      </c>
      <c r="B50" s="8" t="s">
        <v>42</v>
      </c>
      <c r="C50" s="8" t="s">
        <v>43</v>
      </c>
      <c r="D50" s="32"/>
      <c r="E50" s="10">
        <f>E51</f>
        <v>30</v>
      </c>
      <c r="H50" s="2">
        <f>'Прилож №3 ведомств.'!E51</f>
        <v>30</v>
      </c>
      <c r="I50" s="5">
        <f t="shared" si="3"/>
        <v>0</v>
      </c>
    </row>
    <row r="51" spans="1:9" ht="18.75" x14ac:dyDescent="0.3">
      <c r="A51" s="23" t="s">
        <v>26</v>
      </c>
      <c r="B51" s="8" t="s">
        <v>42</v>
      </c>
      <c r="C51" s="8" t="s">
        <v>43</v>
      </c>
      <c r="D51" s="33">
        <v>800</v>
      </c>
      <c r="E51" s="10">
        <f>E52</f>
        <v>30</v>
      </c>
      <c r="H51" s="2">
        <f>'Прилож №3 ведомств.'!E52</f>
        <v>30</v>
      </c>
      <c r="I51" s="5">
        <f t="shared" si="3"/>
        <v>0</v>
      </c>
    </row>
    <row r="52" spans="1:9" ht="18.75" x14ac:dyDescent="0.3">
      <c r="A52" s="23" t="s">
        <v>44</v>
      </c>
      <c r="B52" s="8" t="s">
        <v>42</v>
      </c>
      <c r="C52" s="8" t="s">
        <v>43</v>
      </c>
      <c r="D52" s="33">
        <v>870</v>
      </c>
      <c r="E52" s="10">
        <v>30</v>
      </c>
      <c r="H52" s="2">
        <f>'Прилож №3 ведомств.'!E53</f>
        <v>30</v>
      </c>
      <c r="I52" s="5">
        <f t="shared" si="3"/>
        <v>0</v>
      </c>
    </row>
    <row r="53" spans="1:9" ht="18.75" x14ac:dyDescent="0.3">
      <c r="A53" s="4" t="s">
        <v>45</v>
      </c>
      <c r="B53" s="21" t="s">
        <v>48</v>
      </c>
      <c r="C53" s="8"/>
      <c r="D53" s="33"/>
      <c r="E53" s="7">
        <f>E54+E57+E60+E63+E66</f>
        <v>1054.0999999999999</v>
      </c>
      <c r="H53" s="2">
        <v>453.5</v>
      </c>
      <c r="I53" s="5">
        <f t="shared" si="3"/>
        <v>600.59999999999991</v>
      </c>
    </row>
    <row r="54" spans="1:9" ht="56.25" x14ac:dyDescent="0.3">
      <c r="A54" s="24" t="s">
        <v>47</v>
      </c>
      <c r="B54" s="21" t="s">
        <v>48</v>
      </c>
      <c r="C54" s="21" t="s">
        <v>49</v>
      </c>
      <c r="D54" s="33"/>
      <c r="E54" s="7">
        <f>E55</f>
        <v>96</v>
      </c>
      <c r="H54" s="2">
        <f>'Прилож №3 ведомств.'!E26</f>
        <v>96</v>
      </c>
      <c r="I54" s="5">
        <f t="shared" si="3"/>
        <v>0</v>
      </c>
    </row>
    <row r="55" spans="1:9" ht="18.75" x14ac:dyDescent="0.3">
      <c r="A55" s="23" t="s">
        <v>26</v>
      </c>
      <c r="B55" s="8" t="s">
        <v>48</v>
      </c>
      <c r="C55" s="8" t="s">
        <v>49</v>
      </c>
      <c r="D55" s="9">
        <v>800</v>
      </c>
      <c r="E55" s="10">
        <f>E56</f>
        <v>96</v>
      </c>
      <c r="H55" s="2">
        <f>'Прилож №3 ведомств.'!E27</f>
        <v>96</v>
      </c>
      <c r="I55" s="5">
        <f t="shared" si="3"/>
        <v>0</v>
      </c>
    </row>
    <row r="56" spans="1:9" ht="18.75" x14ac:dyDescent="0.3">
      <c r="A56" s="23" t="s">
        <v>50</v>
      </c>
      <c r="B56" s="8" t="s">
        <v>48</v>
      </c>
      <c r="C56" s="8" t="s">
        <v>49</v>
      </c>
      <c r="D56" s="9">
        <v>850</v>
      </c>
      <c r="E56" s="10">
        <v>96</v>
      </c>
      <c r="H56" s="2">
        <f>'Прилож №3 ведомств.'!E28</f>
        <v>96</v>
      </c>
      <c r="I56" s="5">
        <f t="shared" si="3"/>
        <v>0</v>
      </c>
    </row>
    <row r="57" spans="1:9" ht="117" customHeight="1" x14ac:dyDescent="0.3">
      <c r="A57" s="177" t="s">
        <v>161</v>
      </c>
      <c r="B57" s="37" t="s">
        <v>48</v>
      </c>
      <c r="C57" s="37" t="s">
        <v>162</v>
      </c>
      <c r="D57" s="69"/>
      <c r="E57" s="57">
        <f t="shared" ref="E57:E58" si="4">E58</f>
        <v>400</v>
      </c>
      <c r="H57" s="2">
        <f>'Прилож №3 ведомств.'!E56</f>
        <v>400</v>
      </c>
      <c r="I57" s="5">
        <f t="shared" si="3"/>
        <v>0</v>
      </c>
    </row>
    <row r="58" spans="1:9" ht="18.75" x14ac:dyDescent="0.3">
      <c r="A58" s="52" t="s">
        <v>26</v>
      </c>
      <c r="B58" s="44" t="s">
        <v>48</v>
      </c>
      <c r="C58" s="44" t="s">
        <v>162</v>
      </c>
      <c r="D58" s="45">
        <v>800</v>
      </c>
      <c r="E58" s="48">
        <f t="shared" si="4"/>
        <v>400</v>
      </c>
      <c r="H58" s="2">
        <f>'Прилож №3 ведомств.'!E57</f>
        <v>400</v>
      </c>
      <c r="I58" s="5">
        <f t="shared" si="3"/>
        <v>0</v>
      </c>
    </row>
    <row r="59" spans="1:9" ht="18.75" x14ac:dyDescent="0.3">
      <c r="A59" s="52" t="s">
        <v>163</v>
      </c>
      <c r="B59" s="44" t="s">
        <v>48</v>
      </c>
      <c r="C59" s="44" t="s">
        <v>162</v>
      </c>
      <c r="D59" s="45">
        <v>830</v>
      </c>
      <c r="E59" s="48">
        <v>400</v>
      </c>
      <c r="H59" s="2">
        <f>'Прилож №3 ведомств.'!E58</f>
        <v>400</v>
      </c>
      <c r="I59" s="5">
        <f t="shared" si="3"/>
        <v>0</v>
      </c>
    </row>
    <row r="60" spans="1:9" ht="18.75" x14ac:dyDescent="0.3">
      <c r="A60" s="165" t="s">
        <v>164</v>
      </c>
      <c r="B60" s="37" t="s">
        <v>48</v>
      </c>
      <c r="C60" s="37" t="s">
        <v>165</v>
      </c>
      <c r="D60" s="120"/>
      <c r="E60" s="40">
        <f>E61</f>
        <v>150</v>
      </c>
      <c r="H60" s="2">
        <f>'Прилож №3 ведомств.'!E59</f>
        <v>150</v>
      </c>
      <c r="I60" s="5">
        <f t="shared" si="3"/>
        <v>0</v>
      </c>
    </row>
    <row r="61" spans="1:9" ht="37.5" x14ac:dyDescent="0.3">
      <c r="A61" s="12" t="s">
        <v>24</v>
      </c>
      <c r="B61" s="44" t="s">
        <v>48</v>
      </c>
      <c r="C61" s="44" t="s">
        <v>165</v>
      </c>
      <c r="D61" s="121">
        <v>200</v>
      </c>
      <c r="E61" s="166">
        <f>E62</f>
        <v>150</v>
      </c>
      <c r="H61" s="2">
        <f>'Прилож №3 ведомств.'!E60</f>
        <v>150</v>
      </c>
      <c r="I61" s="5">
        <f t="shared" si="3"/>
        <v>0</v>
      </c>
    </row>
    <row r="62" spans="1:9" ht="37.5" x14ac:dyDescent="0.3">
      <c r="A62" s="12" t="s">
        <v>25</v>
      </c>
      <c r="B62" s="44" t="s">
        <v>48</v>
      </c>
      <c r="C62" s="44" t="s">
        <v>165</v>
      </c>
      <c r="D62" s="121">
        <v>240</v>
      </c>
      <c r="E62" s="48">
        <v>150</v>
      </c>
      <c r="H62" s="2">
        <f>'Прилож №3 ведомств.'!E61</f>
        <v>150</v>
      </c>
      <c r="I62" s="5">
        <f t="shared" si="3"/>
        <v>0</v>
      </c>
    </row>
    <row r="63" spans="1:9" ht="75" x14ac:dyDescent="0.3">
      <c r="A63" s="34" t="s">
        <v>35</v>
      </c>
      <c r="B63" s="37" t="s">
        <v>48</v>
      </c>
      <c r="C63" s="37" t="s">
        <v>36</v>
      </c>
      <c r="D63" s="45"/>
      <c r="E63" s="57">
        <f>E64</f>
        <v>8.1</v>
      </c>
      <c r="H63" s="2">
        <f>'Прилож №3 ведомств.'!E62</f>
        <v>8.1</v>
      </c>
      <c r="I63" s="5">
        <f t="shared" si="3"/>
        <v>0</v>
      </c>
    </row>
    <row r="64" spans="1:9" ht="37.5" x14ac:dyDescent="0.3">
      <c r="A64" s="12" t="s">
        <v>24</v>
      </c>
      <c r="B64" s="44" t="s">
        <v>48</v>
      </c>
      <c r="C64" s="44" t="s">
        <v>36</v>
      </c>
      <c r="D64" s="113">
        <v>200</v>
      </c>
      <c r="E64" s="46">
        <f>E65</f>
        <v>8.1</v>
      </c>
      <c r="H64" s="2">
        <f>'Прилож №3 ведомств.'!E63</f>
        <v>8.1</v>
      </c>
      <c r="I64" s="5">
        <f t="shared" si="3"/>
        <v>0</v>
      </c>
    </row>
    <row r="65" spans="1:9" ht="37.5" x14ac:dyDescent="0.3">
      <c r="A65" s="12" t="s">
        <v>25</v>
      </c>
      <c r="B65" s="44" t="s">
        <v>48</v>
      </c>
      <c r="C65" s="44" t="s">
        <v>36</v>
      </c>
      <c r="D65" s="45">
        <v>240</v>
      </c>
      <c r="E65" s="46">
        <v>8.1</v>
      </c>
      <c r="H65" s="2">
        <f>'Прилож №3 ведомств.'!E64</f>
        <v>8.1</v>
      </c>
      <c r="I65" s="5">
        <f t="shared" si="3"/>
        <v>0</v>
      </c>
    </row>
    <row r="66" spans="1:9" ht="93.75" x14ac:dyDescent="0.3">
      <c r="A66" s="24" t="s">
        <v>183</v>
      </c>
      <c r="B66" s="125" t="s">
        <v>48</v>
      </c>
      <c r="C66" s="37" t="s">
        <v>87</v>
      </c>
      <c r="D66" s="69"/>
      <c r="E66" s="116">
        <f>E67</f>
        <v>400</v>
      </c>
      <c r="I66" s="5"/>
    </row>
    <row r="67" spans="1:9" ht="37.5" x14ac:dyDescent="0.3">
      <c r="A67" s="12" t="s">
        <v>24</v>
      </c>
      <c r="B67" s="128" t="s">
        <v>48</v>
      </c>
      <c r="C67" s="44" t="s">
        <v>87</v>
      </c>
      <c r="D67" s="45">
        <v>200</v>
      </c>
      <c r="E67" s="46">
        <f>E68</f>
        <v>400</v>
      </c>
      <c r="I67" s="5"/>
    </row>
    <row r="68" spans="1:9" ht="37.5" x14ac:dyDescent="0.3">
      <c r="A68" s="31" t="s">
        <v>25</v>
      </c>
      <c r="B68" s="8" t="s">
        <v>48</v>
      </c>
      <c r="C68" s="8" t="s">
        <v>87</v>
      </c>
      <c r="D68" s="9">
        <v>240</v>
      </c>
      <c r="E68" s="10">
        <v>400</v>
      </c>
      <c r="I68" s="5"/>
    </row>
    <row r="69" spans="1:9" ht="37.5" x14ac:dyDescent="0.3">
      <c r="A69" s="20" t="s">
        <v>51</v>
      </c>
      <c r="B69" s="21" t="s">
        <v>143</v>
      </c>
      <c r="C69" s="21" t="s">
        <v>52</v>
      </c>
      <c r="D69" s="22"/>
      <c r="E69" s="7">
        <f>E70</f>
        <v>250</v>
      </c>
      <c r="H69" s="2">
        <f>'Прилож №3 ведомств.'!E69</f>
        <v>250</v>
      </c>
      <c r="I69" s="5">
        <f t="shared" si="3"/>
        <v>0</v>
      </c>
    </row>
    <row r="70" spans="1:9" ht="56.25" x14ac:dyDescent="0.3">
      <c r="A70" s="24" t="s">
        <v>224</v>
      </c>
      <c r="B70" s="21" t="s">
        <v>223</v>
      </c>
      <c r="C70" s="21"/>
      <c r="D70" s="22"/>
      <c r="E70" s="7">
        <f>E71</f>
        <v>250</v>
      </c>
      <c r="H70" s="2">
        <f>'Прилож №3 ведомств.'!E70</f>
        <v>250</v>
      </c>
      <c r="I70" s="5">
        <f t="shared" si="3"/>
        <v>0</v>
      </c>
    </row>
    <row r="71" spans="1:9" ht="93.75" x14ac:dyDescent="0.3">
      <c r="A71" s="24" t="s">
        <v>54</v>
      </c>
      <c r="B71" s="37" t="s">
        <v>223</v>
      </c>
      <c r="C71" s="21" t="s">
        <v>56</v>
      </c>
      <c r="D71" s="9"/>
      <c r="E71" s="7">
        <f>E72</f>
        <v>250</v>
      </c>
      <c r="H71" s="2">
        <f>'Прилож №3 ведомств.'!E71</f>
        <v>250</v>
      </c>
      <c r="I71" s="5">
        <f t="shared" si="3"/>
        <v>0</v>
      </c>
    </row>
    <row r="72" spans="1:9" ht="37.5" x14ac:dyDescent="0.3">
      <c r="A72" s="12" t="s">
        <v>24</v>
      </c>
      <c r="B72" s="8" t="s">
        <v>223</v>
      </c>
      <c r="C72" s="8" t="s">
        <v>56</v>
      </c>
      <c r="D72" s="9">
        <v>200</v>
      </c>
      <c r="E72" s="10">
        <f>E73</f>
        <v>250</v>
      </c>
      <c r="H72" s="2">
        <f>'Прилож №3 ведомств.'!E72</f>
        <v>250</v>
      </c>
      <c r="I72" s="5">
        <f t="shared" si="3"/>
        <v>0</v>
      </c>
    </row>
    <row r="73" spans="1:9" ht="37.5" x14ac:dyDescent="0.3">
      <c r="A73" s="31" t="s">
        <v>25</v>
      </c>
      <c r="B73" s="8" t="s">
        <v>223</v>
      </c>
      <c r="C73" s="8" t="s">
        <v>56</v>
      </c>
      <c r="D73" s="9">
        <v>240</v>
      </c>
      <c r="E73" s="10">
        <v>250</v>
      </c>
      <c r="H73" s="2">
        <f>'Прилож №3 ведомств.'!E73</f>
        <v>250</v>
      </c>
      <c r="I73" s="5">
        <f t="shared" si="3"/>
        <v>0</v>
      </c>
    </row>
    <row r="74" spans="1:9" ht="18.75" x14ac:dyDescent="0.3">
      <c r="A74" s="38" t="s">
        <v>57</v>
      </c>
      <c r="B74" s="37" t="s">
        <v>145</v>
      </c>
      <c r="C74" s="37"/>
      <c r="D74" s="120"/>
      <c r="E74" s="40">
        <f>E75</f>
        <v>683.2</v>
      </c>
      <c r="H74" s="2">
        <f>'Прилож №3 ведомств.'!E74</f>
        <v>683.2</v>
      </c>
      <c r="I74" s="5">
        <f t="shared" si="3"/>
        <v>0</v>
      </c>
    </row>
    <row r="75" spans="1:9" ht="18.75" x14ac:dyDescent="0.3">
      <c r="A75" s="38" t="s">
        <v>58</v>
      </c>
      <c r="B75" s="37" t="s">
        <v>60</v>
      </c>
      <c r="C75" s="37"/>
      <c r="D75" s="120"/>
      <c r="E75" s="40">
        <f>E77</f>
        <v>683.2</v>
      </c>
      <c r="H75" s="2">
        <f>'Прилож №3 ведомств.'!E75</f>
        <v>683.2</v>
      </c>
      <c r="I75" s="5">
        <f t="shared" si="3"/>
        <v>0</v>
      </c>
    </row>
    <row r="76" spans="1:9" ht="56.25" x14ac:dyDescent="0.3">
      <c r="A76" s="24" t="s">
        <v>59</v>
      </c>
      <c r="B76" s="37" t="s">
        <v>60</v>
      </c>
      <c r="C76" s="37"/>
      <c r="D76" s="120"/>
      <c r="E76" s="40">
        <f>E77</f>
        <v>683.2</v>
      </c>
      <c r="H76" s="2">
        <f>'Прилож №3 ведомств.'!E76</f>
        <v>683.2</v>
      </c>
      <c r="I76" s="5">
        <f t="shared" si="3"/>
        <v>0</v>
      </c>
    </row>
    <row r="77" spans="1:9" ht="56.25" x14ac:dyDescent="0.3">
      <c r="A77" s="42" t="s">
        <v>61</v>
      </c>
      <c r="B77" s="37" t="s">
        <v>60</v>
      </c>
      <c r="C77" s="37" t="s">
        <v>62</v>
      </c>
      <c r="D77" s="120"/>
      <c r="E77" s="40">
        <f>E78+E80</f>
        <v>683.2</v>
      </c>
      <c r="H77" s="2">
        <f>'Прилож №3 ведомств.'!E77</f>
        <v>683.2</v>
      </c>
      <c r="I77" s="5">
        <f t="shared" si="3"/>
        <v>0</v>
      </c>
    </row>
    <row r="78" spans="1:9" ht="75" x14ac:dyDescent="0.3">
      <c r="A78" s="178" t="s">
        <v>14</v>
      </c>
      <c r="B78" s="44" t="s">
        <v>60</v>
      </c>
      <c r="C78" s="44" t="s">
        <v>62</v>
      </c>
      <c r="D78" s="45">
        <v>100</v>
      </c>
      <c r="E78" s="48">
        <f>E79</f>
        <v>571.20000000000005</v>
      </c>
      <c r="H78" s="2">
        <f>'Прилож №3 ведомств.'!E78</f>
        <v>571.20000000000005</v>
      </c>
      <c r="I78" s="5">
        <f t="shared" si="3"/>
        <v>0</v>
      </c>
    </row>
    <row r="79" spans="1:9" ht="18.75" x14ac:dyDescent="0.3">
      <c r="A79" s="52" t="s">
        <v>63</v>
      </c>
      <c r="B79" s="44" t="s">
        <v>60</v>
      </c>
      <c r="C79" s="44" t="s">
        <v>62</v>
      </c>
      <c r="D79" s="45">
        <v>110</v>
      </c>
      <c r="E79" s="48">
        <v>571.20000000000005</v>
      </c>
      <c r="H79" s="2">
        <f>'Прилож №3 ведомств.'!E79</f>
        <v>571.20000000000005</v>
      </c>
      <c r="I79" s="5">
        <f t="shared" si="3"/>
        <v>0</v>
      </c>
    </row>
    <row r="80" spans="1:9" ht="37.5" x14ac:dyDescent="0.3">
      <c r="A80" s="12" t="s">
        <v>24</v>
      </c>
      <c r="B80" s="44" t="s">
        <v>60</v>
      </c>
      <c r="C80" s="44" t="s">
        <v>62</v>
      </c>
      <c r="D80" s="45">
        <v>200</v>
      </c>
      <c r="E80" s="48">
        <f>E81</f>
        <v>112</v>
      </c>
      <c r="H80" s="2">
        <f>'Прилож №3 ведомств.'!E80</f>
        <v>112</v>
      </c>
      <c r="I80" s="5">
        <f t="shared" si="3"/>
        <v>0</v>
      </c>
    </row>
    <row r="81" spans="1:9" ht="37.5" x14ac:dyDescent="0.3">
      <c r="A81" s="12" t="s">
        <v>25</v>
      </c>
      <c r="B81" s="44" t="s">
        <v>60</v>
      </c>
      <c r="C81" s="44" t="s">
        <v>62</v>
      </c>
      <c r="D81" s="45">
        <v>240</v>
      </c>
      <c r="E81" s="48">
        <v>112</v>
      </c>
      <c r="H81" s="2">
        <f>'Прилож №3 ведомств.'!E81</f>
        <v>112</v>
      </c>
      <c r="I81" s="5">
        <f t="shared" si="3"/>
        <v>0</v>
      </c>
    </row>
    <row r="82" spans="1:9" ht="18.75" x14ac:dyDescent="0.3">
      <c r="A82" s="4" t="s">
        <v>64</v>
      </c>
      <c r="B82" s="21" t="s">
        <v>146</v>
      </c>
      <c r="C82" s="21"/>
      <c r="D82" s="22"/>
      <c r="E82" s="7">
        <f>E83</f>
        <v>34078.199999999997</v>
      </c>
      <c r="F82" s="5"/>
      <c r="H82" s="2">
        <f>'Прилож №3 ведомств.'!E82</f>
        <v>34078.199999999997</v>
      </c>
      <c r="I82" s="5">
        <f t="shared" si="3"/>
        <v>0</v>
      </c>
    </row>
    <row r="83" spans="1:9" ht="18.75" x14ac:dyDescent="0.3">
      <c r="A83" s="4" t="s">
        <v>66</v>
      </c>
      <c r="B83" s="21" t="s">
        <v>67</v>
      </c>
      <c r="C83" s="21"/>
      <c r="D83" s="22"/>
      <c r="E83" s="7">
        <f>E84+E91</f>
        <v>34078.199999999997</v>
      </c>
      <c r="F83" s="5"/>
      <c r="H83" s="2">
        <f>'Прилож №3 ведомств.'!E83</f>
        <v>34078.199999999997</v>
      </c>
      <c r="I83" s="5">
        <f t="shared" si="3"/>
        <v>0</v>
      </c>
    </row>
    <row r="84" spans="1:9" ht="62.25" customHeight="1" x14ac:dyDescent="0.3">
      <c r="A84" s="24" t="s">
        <v>74</v>
      </c>
      <c r="B84" s="49" t="s">
        <v>67</v>
      </c>
      <c r="C84" s="21" t="s">
        <v>75</v>
      </c>
      <c r="D84" s="22"/>
      <c r="E84" s="7">
        <f>E85+E87+E89</f>
        <v>9585.6999999999989</v>
      </c>
      <c r="F84" s="5"/>
      <c r="H84" s="2">
        <f>'Прилож №3 ведомств.'!E84</f>
        <v>9585.6999999999989</v>
      </c>
      <c r="I84" s="5">
        <f t="shared" si="3"/>
        <v>0</v>
      </c>
    </row>
    <row r="85" spans="1:9" ht="75" x14ac:dyDescent="0.3">
      <c r="A85" s="12" t="s">
        <v>14</v>
      </c>
      <c r="B85" s="8" t="s">
        <v>67</v>
      </c>
      <c r="C85" s="8" t="s">
        <v>75</v>
      </c>
      <c r="D85" s="9">
        <v>100</v>
      </c>
      <c r="E85" s="10">
        <f>E86</f>
        <v>8664.7999999999993</v>
      </c>
      <c r="F85" s="5"/>
      <c r="H85" s="2">
        <f>'Прилож №3 ведомств.'!E85</f>
        <v>8664.7999999999993</v>
      </c>
      <c r="I85" s="5">
        <f t="shared" si="3"/>
        <v>0</v>
      </c>
    </row>
    <row r="86" spans="1:9" ht="18.75" x14ac:dyDescent="0.3">
      <c r="A86" s="52" t="s">
        <v>63</v>
      </c>
      <c r="B86" s="8" t="s">
        <v>67</v>
      </c>
      <c r="C86" s="8" t="s">
        <v>75</v>
      </c>
      <c r="D86" s="9">
        <v>110</v>
      </c>
      <c r="E86" s="10">
        <v>8664.7999999999993</v>
      </c>
      <c r="F86" s="5"/>
      <c r="H86" s="2">
        <f>'Прилож №3 ведомств.'!E86</f>
        <v>8664.7999999999993</v>
      </c>
      <c r="I86" s="5">
        <f t="shared" si="3"/>
        <v>0</v>
      </c>
    </row>
    <row r="87" spans="1:9" ht="37.5" x14ac:dyDescent="0.3">
      <c r="A87" s="12" t="s">
        <v>24</v>
      </c>
      <c r="B87" s="8" t="s">
        <v>67</v>
      </c>
      <c r="C87" s="8" t="s">
        <v>75</v>
      </c>
      <c r="D87" s="9">
        <v>200</v>
      </c>
      <c r="E87" s="10">
        <f>E88</f>
        <v>903.9</v>
      </c>
      <c r="F87" s="5"/>
      <c r="H87" s="2">
        <f>'Прилож №3 ведомств.'!E87</f>
        <v>903.9</v>
      </c>
      <c r="I87" s="5">
        <f t="shared" si="3"/>
        <v>0</v>
      </c>
    </row>
    <row r="88" spans="1:9" ht="37.5" x14ac:dyDescent="0.3">
      <c r="A88" s="12" t="s">
        <v>25</v>
      </c>
      <c r="B88" s="8" t="s">
        <v>67</v>
      </c>
      <c r="C88" s="8" t="s">
        <v>75</v>
      </c>
      <c r="D88" s="9">
        <v>240</v>
      </c>
      <c r="E88" s="10">
        <v>903.9</v>
      </c>
      <c r="F88" s="5"/>
      <c r="H88" s="2">
        <f>'Прилож №3 ведомств.'!E88</f>
        <v>903.9</v>
      </c>
      <c r="I88" s="5">
        <f t="shared" si="3"/>
        <v>0</v>
      </c>
    </row>
    <row r="89" spans="1:9" ht="18.75" x14ac:dyDescent="0.3">
      <c r="A89" s="23" t="s">
        <v>26</v>
      </c>
      <c r="B89" s="8" t="s">
        <v>67</v>
      </c>
      <c r="C89" s="8" t="s">
        <v>75</v>
      </c>
      <c r="D89" s="9">
        <v>800</v>
      </c>
      <c r="E89" s="10">
        <f>E90</f>
        <v>17</v>
      </c>
      <c r="F89" s="5"/>
      <c r="H89" s="2">
        <f>'Прилож №3 ведомств.'!E89</f>
        <v>17</v>
      </c>
      <c r="I89" s="5">
        <f t="shared" si="3"/>
        <v>0</v>
      </c>
    </row>
    <row r="90" spans="1:9" ht="18.75" x14ac:dyDescent="0.3">
      <c r="A90" s="23" t="s">
        <v>27</v>
      </c>
      <c r="B90" s="8" t="s">
        <v>67</v>
      </c>
      <c r="C90" s="8" t="s">
        <v>75</v>
      </c>
      <c r="D90" s="9">
        <v>850</v>
      </c>
      <c r="E90" s="10">
        <v>17</v>
      </c>
      <c r="F90" s="5"/>
      <c r="H90" s="2">
        <f>'Прилож №3 ведомств.'!E90</f>
        <v>17</v>
      </c>
      <c r="I90" s="5">
        <f t="shared" si="3"/>
        <v>0</v>
      </c>
    </row>
    <row r="91" spans="1:9" ht="56.25" x14ac:dyDescent="0.3">
      <c r="A91" s="20" t="s">
        <v>59</v>
      </c>
      <c r="B91" s="21" t="s">
        <v>67</v>
      </c>
      <c r="C91" s="21"/>
      <c r="D91" s="22"/>
      <c r="E91" s="7">
        <f>E92+E98</f>
        <v>24492.5</v>
      </c>
      <c r="H91" s="2">
        <f>'Прилож №3 ведомств.'!E91</f>
        <v>24492.5</v>
      </c>
      <c r="I91" s="5">
        <f t="shared" si="3"/>
        <v>0</v>
      </c>
    </row>
    <row r="92" spans="1:9" ht="41.25" customHeight="1" x14ac:dyDescent="0.3">
      <c r="A92" s="20" t="s">
        <v>319</v>
      </c>
      <c r="B92" s="21" t="s">
        <v>67</v>
      </c>
      <c r="C92" s="21" t="s">
        <v>68</v>
      </c>
      <c r="D92" s="22"/>
      <c r="E92" s="7">
        <f>E93</f>
        <v>12947</v>
      </c>
      <c r="H92" s="2">
        <f>'Прилож №3 ведомств.'!E92</f>
        <v>12947</v>
      </c>
      <c r="I92" s="5">
        <f t="shared" si="3"/>
        <v>0</v>
      </c>
    </row>
    <row r="93" spans="1:9" ht="37.5" x14ac:dyDescent="0.3">
      <c r="A93" s="12" t="s">
        <v>24</v>
      </c>
      <c r="B93" s="8" t="s">
        <v>67</v>
      </c>
      <c r="C93" s="8" t="s">
        <v>68</v>
      </c>
      <c r="D93" s="9">
        <v>200</v>
      </c>
      <c r="E93" s="10">
        <f>E94</f>
        <v>12947</v>
      </c>
      <c r="H93" s="2">
        <f>'Прилож №3 ведомств.'!E93</f>
        <v>12947</v>
      </c>
      <c r="I93" s="5">
        <f t="shared" si="3"/>
        <v>0</v>
      </c>
    </row>
    <row r="94" spans="1:9" ht="37.5" x14ac:dyDescent="0.3">
      <c r="A94" s="12" t="s">
        <v>25</v>
      </c>
      <c r="B94" s="8" t="s">
        <v>67</v>
      </c>
      <c r="C94" s="8" t="s">
        <v>68</v>
      </c>
      <c r="D94" s="9">
        <v>240</v>
      </c>
      <c r="E94" s="10">
        <v>12947</v>
      </c>
      <c r="H94" s="2">
        <f>'Прилож №3 ведомств.'!E94</f>
        <v>12947</v>
      </c>
      <c r="I94" s="5">
        <f t="shared" si="3"/>
        <v>0</v>
      </c>
    </row>
    <row r="95" spans="1:9" ht="37.5" x14ac:dyDescent="0.3">
      <c r="A95" s="24" t="s">
        <v>69</v>
      </c>
      <c r="B95" s="21" t="s">
        <v>67</v>
      </c>
      <c r="C95" s="21" t="s">
        <v>70</v>
      </c>
      <c r="D95" s="9"/>
      <c r="E95" s="10">
        <f>SUM(E96)</f>
        <v>0</v>
      </c>
      <c r="H95" s="2" t="e">
        <f>'Прилож №3 ведомств.'!#REF!</f>
        <v>#REF!</v>
      </c>
      <c r="I95" s="5" t="e">
        <f t="shared" si="3"/>
        <v>#REF!</v>
      </c>
    </row>
    <row r="96" spans="1:9" ht="37.5" x14ac:dyDescent="0.3">
      <c r="A96" s="12" t="s">
        <v>24</v>
      </c>
      <c r="B96" s="8" t="s">
        <v>67</v>
      </c>
      <c r="C96" s="8" t="s">
        <v>70</v>
      </c>
      <c r="D96" s="9">
        <v>200</v>
      </c>
      <c r="E96" s="10">
        <f>SUM(E97)</f>
        <v>0</v>
      </c>
      <c r="H96" s="2" t="e">
        <f>'Прилож №3 ведомств.'!#REF!</f>
        <v>#REF!</v>
      </c>
      <c r="I96" s="5" t="e">
        <f t="shared" si="3"/>
        <v>#REF!</v>
      </c>
    </row>
    <row r="97" spans="1:9" ht="37.5" x14ac:dyDescent="0.3">
      <c r="A97" s="12" t="s">
        <v>25</v>
      </c>
      <c r="B97" s="8" t="s">
        <v>67</v>
      </c>
      <c r="C97" s="8" t="s">
        <v>70</v>
      </c>
      <c r="D97" s="9">
        <v>240</v>
      </c>
      <c r="E97" s="10">
        <f>837.9-0.3-837.6</f>
        <v>0</v>
      </c>
      <c r="H97" s="2" t="e">
        <f>'Прилож №3 ведомств.'!#REF!</f>
        <v>#REF!</v>
      </c>
      <c r="I97" s="5" t="e">
        <f t="shared" si="3"/>
        <v>#REF!</v>
      </c>
    </row>
    <row r="98" spans="1:9" ht="40.5" customHeight="1" x14ac:dyDescent="0.3">
      <c r="A98" s="24" t="s">
        <v>320</v>
      </c>
      <c r="B98" s="21" t="s">
        <v>67</v>
      </c>
      <c r="C98" s="21" t="s">
        <v>72</v>
      </c>
      <c r="D98" s="22"/>
      <c r="E98" s="7">
        <f>E99</f>
        <v>11545.5</v>
      </c>
      <c r="H98" s="2">
        <f>'Прилож №3 ведомств.'!E95</f>
        <v>11545.5</v>
      </c>
      <c r="I98" s="5">
        <f t="shared" si="3"/>
        <v>0</v>
      </c>
    </row>
    <row r="99" spans="1:9" ht="37.5" x14ac:dyDescent="0.3">
      <c r="A99" s="12" t="s">
        <v>24</v>
      </c>
      <c r="B99" s="8" t="s">
        <v>67</v>
      </c>
      <c r="C99" s="8" t="s">
        <v>72</v>
      </c>
      <c r="D99" s="9">
        <v>200</v>
      </c>
      <c r="E99" s="10">
        <f>E100</f>
        <v>11545.5</v>
      </c>
      <c r="H99" s="2">
        <f>'Прилож №3 ведомств.'!E96</f>
        <v>11545.5</v>
      </c>
      <c r="I99" s="5">
        <f t="shared" si="3"/>
        <v>0</v>
      </c>
    </row>
    <row r="100" spans="1:9" ht="37.5" x14ac:dyDescent="0.3">
      <c r="A100" s="12" t="s">
        <v>25</v>
      </c>
      <c r="B100" s="8" t="s">
        <v>67</v>
      </c>
      <c r="C100" s="8" t="s">
        <v>72</v>
      </c>
      <c r="D100" s="9">
        <v>240</v>
      </c>
      <c r="E100" s="10">
        <v>11545.5</v>
      </c>
      <c r="H100" s="2">
        <f>'Прилож №3 ведомств.'!E97</f>
        <v>11545.5</v>
      </c>
      <c r="I100" s="5">
        <f t="shared" si="3"/>
        <v>0</v>
      </c>
    </row>
    <row r="101" spans="1:9" ht="18.75" x14ac:dyDescent="0.3">
      <c r="A101" s="4" t="s">
        <v>76</v>
      </c>
      <c r="B101" s="21" t="s">
        <v>148</v>
      </c>
      <c r="C101" s="21"/>
      <c r="D101" s="22"/>
      <c r="E101" s="7">
        <f>E102+E106</f>
        <v>668.8</v>
      </c>
      <c r="H101" s="2">
        <f>'Прилож №3 ведомств.'!E98</f>
        <v>668.8</v>
      </c>
      <c r="I101" s="5">
        <f t="shared" ref="I101:I163" si="5">E101-H101</f>
        <v>0</v>
      </c>
    </row>
    <row r="102" spans="1:9" ht="37.5" x14ac:dyDescent="0.3">
      <c r="A102" s="24" t="s">
        <v>78</v>
      </c>
      <c r="B102" s="21" t="s">
        <v>80</v>
      </c>
      <c r="C102" s="21"/>
      <c r="D102" s="22"/>
      <c r="E102" s="7">
        <f>E103</f>
        <v>127.8</v>
      </c>
      <c r="H102" s="2">
        <f>'Прилож №3 ведомств.'!E99</f>
        <v>127.8</v>
      </c>
      <c r="I102" s="5">
        <f t="shared" si="5"/>
        <v>0</v>
      </c>
    </row>
    <row r="103" spans="1:9" ht="225" customHeight="1" x14ac:dyDescent="0.3">
      <c r="A103" s="24" t="s">
        <v>79</v>
      </c>
      <c r="B103" s="21" t="s">
        <v>80</v>
      </c>
      <c r="C103" s="37" t="s">
        <v>81</v>
      </c>
      <c r="D103" s="22"/>
      <c r="E103" s="7">
        <f>E104</f>
        <v>127.8</v>
      </c>
      <c r="H103" s="2">
        <f>'Прилож №3 ведомств.'!E100</f>
        <v>127.8</v>
      </c>
      <c r="I103" s="5">
        <f t="shared" si="5"/>
        <v>0</v>
      </c>
    </row>
    <row r="104" spans="1:9" ht="37.5" x14ac:dyDescent="0.3">
      <c r="A104" s="12" t="s">
        <v>24</v>
      </c>
      <c r="B104" s="44" t="s">
        <v>80</v>
      </c>
      <c r="C104" s="44" t="s">
        <v>81</v>
      </c>
      <c r="D104" s="54">
        <v>200</v>
      </c>
      <c r="E104" s="48">
        <f>E105</f>
        <v>127.8</v>
      </c>
      <c r="H104" s="2">
        <f>'Прилож №3 ведомств.'!E101</f>
        <v>127.8</v>
      </c>
      <c r="I104" s="5">
        <f t="shared" si="5"/>
        <v>0</v>
      </c>
    </row>
    <row r="105" spans="1:9" ht="37.5" x14ac:dyDescent="0.3">
      <c r="A105" s="12" t="s">
        <v>25</v>
      </c>
      <c r="B105" s="44" t="s">
        <v>80</v>
      </c>
      <c r="C105" s="44" t="s">
        <v>81</v>
      </c>
      <c r="D105" s="54">
        <v>240</v>
      </c>
      <c r="E105" s="48">
        <v>127.8</v>
      </c>
      <c r="H105" s="2">
        <f>'Прилож №3 ведомств.'!E102</f>
        <v>127.8</v>
      </c>
      <c r="I105" s="5">
        <f t="shared" si="5"/>
        <v>0</v>
      </c>
    </row>
    <row r="106" spans="1:9" ht="18.75" x14ac:dyDescent="0.3">
      <c r="A106" s="24" t="s">
        <v>85</v>
      </c>
      <c r="B106" s="21" t="s">
        <v>86</v>
      </c>
      <c r="C106" s="21"/>
      <c r="D106" s="22"/>
      <c r="E106" s="7">
        <f>E107+E110+E114</f>
        <v>541</v>
      </c>
      <c r="H106" s="2">
        <f>'Прилож №3 ведомств.'!E103</f>
        <v>541</v>
      </c>
      <c r="I106" s="5">
        <f t="shared" si="5"/>
        <v>0</v>
      </c>
    </row>
    <row r="107" spans="1:9" ht="75" x14ac:dyDescent="0.3">
      <c r="A107" s="24" t="s">
        <v>181</v>
      </c>
      <c r="B107" s="37" t="s">
        <v>86</v>
      </c>
      <c r="C107" s="37" t="s">
        <v>182</v>
      </c>
      <c r="D107" s="111"/>
      <c r="E107" s="96">
        <f>E108</f>
        <v>24</v>
      </c>
      <c r="I107" s="5"/>
    </row>
    <row r="108" spans="1:9" ht="37.5" x14ac:dyDescent="0.3">
      <c r="A108" s="12" t="s">
        <v>24</v>
      </c>
      <c r="B108" s="44" t="s">
        <v>86</v>
      </c>
      <c r="C108" s="44" t="s">
        <v>182</v>
      </c>
      <c r="D108" s="111">
        <v>200</v>
      </c>
      <c r="E108" s="46">
        <f>E109</f>
        <v>24</v>
      </c>
      <c r="I108" s="5"/>
    </row>
    <row r="109" spans="1:9" ht="37.5" x14ac:dyDescent="0.3">
      <c r="A109" s="12" t="s">
        <v>25</v>
      </c>
      <c r="B109" s="44" t="s">
        <v>86</v>
      </c>
      <c r="C109" s="44" t="s">
        <v>182</v>
      </c>
      <c r="D109" s="111">
        <v>240</v>
      </c>
      <c r="E109" s="46">
        <v>24</v>
      </c>
      <c r="I109" s="5"/>
    </row>
    <row r="110" spans="1:9" ht="56.25" x14ac:dyDescent="0.3">
      <c r="A110" s="41" t="s">
        <v>59</v>
      </c>
      <c r="B110" s="37" t="s">
        <v>86</v>
      </c>
      <c r="C110" s="37" t="s">
        <v>87</v>
      </c>
      <c r="D110" s="69"/>
      <c r="E110" s="116">
        <f>E111</f>
        <v>145</v>
      </c>
      <c r="I110" s="5"/>
    </row>
    <row r="111" spans="1:9" ht="93.75" x14ac:dyDescent="0.3">
      <c r="A111" s="24" t="s">
        <v>183</v>
      </c>
      <c r="B111" s="125" t="s">
        <v>86</v>
      </c>
      <c r="C111" s="37" t="s">
        <v>87</v>
      </c>
      <c r="D111" s="69"/>
      <c r="E111" s="116">
        <f>E112</f>
        <v>145</v>
      </c>
      <c r="H111" s="2">
        <f>'Прилож №3 ведомств.'!E108</f>
        <v>145</v>
      </c>
      <c r="I111" s="5">
        <f t="shared" si="5"/>
        <v>0</v>
      </c>
    </row>
    <row r="112" spans="1:9" ht="37.5" x14ac:dyDescent="0.3">
      <c r="A112" s="12" t="s">
        <v>24</v>
      </c>
      <c r="B112" s="128" t="s">
        <v>86</v>
      </c>
      <c r="C112" s="44" t="s">
        <v>87</v>
      </c>
      <c r="D112" s="45">
        <v>200</v>
      </c>
      <c r="E112" s="46">
        <f>E113</f>
        <v>145</v>
      </c>
      <c r="H112" s="2">
        <f>'Прилож №3 ведомств.'!E109</f>
        <v>145</v>
      </c>
      <c r="I112" s="5">
        <f t="shared" si="5"/>
        <v>0</v>
      </c>
    </row>
    <row r="113" spans="1:9" ht="37.5" x14ac:dyDescent="0.3">
      <c r="A113" s="31" t="s">
        <v>25</v>
      </c>
      <c r="B113" s="8" t="s">
        <v>86</v>
      </c>
      <c r="C113" s="8" t="s">
        <v>87</v>
      </c>
      <c r="D113" s="9">
        <v>240</v>
      </c>
      <c r="E113" s="10">
        <v>145</v>
      </c>
      <c r="H113" s="2">
        <f>'Прилож №3 ведомств.'!E110</f>
        <v>145</v>
      </c>
      <c r="I113" s="5">
        <f t="shared" si="5"/>
        <v>0</v>
      </c>
    </row>
    <row r="114" spans="1:9" ht="41.25" customHeight="1" x14ac:dyDescent="0.3">
      <c r="A114" s="20" t="s">
        <v>82</v>
      </c>
      <c r="B114" s="21" t="s">
        <v>86</v>
      </c>
      <c r="C114" s="21"/>
      <c r="D114" s="22"/>
      <c r="E114" s="7">
        <f>E115+E118+E121+E124+E127</f>
        <v>372</v>
      </c>
      <c r="H114" s="2">
        <f>'Прилож №3 ведомств.'!E111</f>
        <v>372</v>
      </c>
      <c r="I114" s="5"/>
    </row>
    <row r="115" spans="1:9" ht="37.5" x14ac:dyDescent="0.3">
      <c r="A115" s="20" t="s">
        <v>88</v>
      </c>
      <c r="B115" s="21" t="s">
        <v>86</v>
      </c>
      <c r="C115" s="21" t="s">
        <v>89</v>
      </c>
      <c r="D115" s="22"/>
      <c r="E115" s="7">
        <f>E116</f>
        <v>24</v>
      </c>
      <c r="H115" s="2">
        <f>'Прилож №3 ведомств.'!E112</f>
        <v>24</v>
      </c>
      <c r="I115" s="5">
        <f t="shared" si="5"/>
        <v>0</v>
      </c>
    </row>
    <row r="116" spans="1:9" ht="37.5" x14ac:dyDescent="0.3">
      <c r="A116" s="12" t="s">
        <v>24</v>
      </c>
      <c r="B116" s="8" t="s">
        <v>86</v>
      </c>
      <c r="C116" s="8" t="s">
        <v>89</v>
      </c>
      <c r="D116" s="9">
        <v>200</v>
      </c>
      <c r="E116" s="10">
        <f>E117</f>
        <v>24</v>
      </c>
      <c r="H116" s="2">
        <f>'Прилож №3 ведомств.'!E113</f>
        <v>24</v>
      </c>
      <c r="I116" s="5">
        <f t="shared" si="5"/>
        <v>0</v>
      </c>
    </row>
    <row r="117" spans="1:9" ht="37.5" x14ac:dyDescent="0.3">
      <c r="A117" s="19" t="s">
        <v>25</v>
      </c>
      <c r="B117" s="8" t="s">
        <v>86</v>
      </c>
      <c r="C117" s="8" t="s">
        <v>89</v>
      </c>
      <c r="D117" s="9">
        <v>240</v>
      </c>
      <c r="E117" s="10">
        <v>24</v>
      </c>
      <c r="H117" s="2">
        <f>'Прилож №3 ведомств.'!E114</f>
        <v>24</v>
      </c>
      <c r="I117" s="5">
        <f t="shared" si="5"/>
        <v>0</v>
      </c>
    </row>
    <row r="118" spans="1:9" ht="37.5" x14ac:dyDescent="0.3">
      <c r="A118" s="20" t="s">
        <v>90</v>
      </c>
      <c r="B118" s="21" t="s">
        <v>86</v>
      </c>
      <c r="C118" s="21" t="s">
        <v>91</v>
      </c>
      <c r="D118" s="22"/>
      <c r="E118" s="7">
        <f>E119</f>
        <v>150</v>
      </c>
      <c r="H118" s="2">
        <f>'Прилож №3 ведомств.'!E115</f>
        <v>150</v>
      </c>
      <c r="I118" s="5">
        <f t="shared" si="5"/>
        <v>0</v>
      </c>
    </row>
    <row r="119" spans="1:9" ht="37.5" x14ac:dyDescent="0.3">
      <c r="A119" s="12" t="s">
        <v>24</v>
      </c>
      <c r="B119" s="8" t="s">
        <v>86</v>
      </c>
      <c r="C119" s="8" t="s">
        <v>91</v>
      </c>
      <c r="D119" s="9">
        <v>200</v>
      </c>
      <c r="E119" s="10">
        <f>E120</f>
        <v>150</v>
      </c>
      <c r="H119" s="2">
        <f>'Прилож №3 ведомств.'!E116</f>
        <v>150</v>
      </c>
      <c r="I119" s="5">
        <f t="shared" si="5"/>
        <v>0</v>
      </c>
    </row>
    <row r="120" spans="1:9" ht="37.5" x14ac:dyDescent="0.3">
      <c r="A120" s="31" t="s">
        <v>25</v>
      </c>
      <c r="B120" s="8" t="s">
        <v>86</v>
      </c>
      <c r="C120" s="8" t="s">
        <v>91</v>
      </c>
      <c r="D120" s="9">
        <v>240</v>
      </c>
      <c r="E120" s="10">
        <v>150</v>
      </c>
      <c r="H120" s="2">
        <f>'Прилож №3 ведомств.'!E117</f>
        <v>150</v>
      </c>
      <c r="I120" s="5">
        <f t="shared" si="5"/>
        <v>0</v>
      </c>
    </row>
    <row r="121" spans="1:9" ht="59.25" customHeight="1" x14ac:dyDescent="0.3">
      <c r="A121" s="24" t="s">
        <v>92</v>
      </c>
      <c r="B121" s="21" t="s">
        <v>86</v>
      </c>
      <c r="C121" s="21" t="s">
        <v>93</v>
      </c>
      <c r="D121" s="22"/>
      <c r="E121" s="7">
        <f>E122</f>
        <v>150</v>
      </c>
      <c r="H121" s="2">
        <v>290</v>
      </c>
      <c r="I121" s="5">
        <f t="shared" si="5"/>
        <v>-140</v>
      </c>
    </row>
    <row r="122" spans="1:9" ht="37.5" x14ac:dyDescent="0.3">
      <c r="A122" s="12" t="s">
        <v>24</v>
      </c>
      <c r="B122" s="8" t="s">
        <v>86</v>
      </c>
      <c r="C122" s="8" t="s">
        <v>93</v>
      </c>
      <c r="D122" s="9">
        <v>200</v>
      </c>
      <c r="E122" s="10">
        <f>E123</f>
        <v>150</v>
      </c>
      <c r="H122" s="2">
        <f>'Прилож №3 ведомств.'!E118</f>
        <v>150</v>
      </c>
      <c r="I122" s="5">
        <f t="shared" si="5"/>
        <v>0</v>
      </c>
    </row>
    <row r="123" spans="1:9" ht="37.5" x14ac:dyDescent="0.3">
      <c r="A123" s="31" t="s">
        <v>25</v>
      </c>
      <c r="B123" s="8" t="s">
        <v>86</v>
      </c>
      <c r="C123" s="8" t="s">
        <v>94</v>
      </c>
      <c r="D123" s="9">
        <v>240</v>
      </c>
      <c r="E123" s="10">
        <v>150</v>
      </c>
      <c r="H123" s="2">
        <f>'Прилож №3 ведомств.'!E119</f>
        <v>150</v>
      </c>
      <c r="I123" s="5">
        <f t="shared" si="5"/>
        <v>0</v>
      </c>
    </row>
    <row r="124" spans="1:9" ht="75" x14ac:dyDescent="0.3">
      <c r="A124" s="24" t="s">
        <v>95</v>
      </c>
      <c r="B124" s="21" t="s">
        <v>86</v>
      </c>
      <c r="C124" s="21" t="s">
        <v>96</v>
      </c>
      <c r="D124" s="22"/>
      <c r="E124" s="7">
        <f>E125</f>
        <v>24</v>
      </c>
      <c r="H124" s="2">
        <v>24</v>
      </c>
      <c r="I124" s="5">
        <f t="shared" si="5"/>
        <v>0</v>
      </c>
    </row>
    <row r="125" spans="1:9" ht="37.5" x14ac:dyDescent="0.3">
      <c r="A125" s="12" t="s">
        <v>24</v>
      </c>
      <c r="B125" s="8" t="s">
        <v>86</v>
      </c>
      <c r="C125" s="8" t="s">
        <v>96</v>
      </c>
      <c r="D125" s="9">
        <v>200</v>
      </c>
      <c r="E125" s="10">
        <f>E126</f>
        <v>24</v>
      </c>
      <c r="H125" s="2">
        <f>'Прилож №3 ведомств.'!E121</f>
        <v>24</v>
      </c>
      <c r="I125" s="5">
        <f t="shared" si="5"/>
        <v>0</v>
      </c>
    </row>
    <row r="126" spans="1:9" ht="37.5" x14ac:dyDescent="0.3">
      <c r="A126" s="31" t="s">
        <v>25</v>
      </c>
      <c r="B126" s="8" t="s">
        <v>86</v>
      </c>
      <c r="C126" s="8" t="s">
        <v>96</v>
      </c>
      <c r="D126" s="9">
        <v>240</v>
      </c>
      <c r="E126" s="10">
        <v>24</v>
      </c>
      <c r="H126" s="2">
        <f>'Прилож №3 ведомств.'!E122</f>
        <v>24</v>
      </c>
      <c r="I126" s="5">
        <f t="shared" si="5"/>
        <v>0</v>
      </c>
    </row>
    <row r="127" spans="1:9" ht="156.75" customHeight="1" x14ac:dyDescent="0.3">
      <c r="A127" s="24" t="s">
        <v>97</v>
      </c>
      <c r="B127" s="21" t="s">
        <v>86</v>
      </c>
      <c r="C127" s="56" t="s">
        <v>98</v>
      </c>
      <c r="D127" s="120"/>
      <c r="E127" s="57">
        <f>E128</f>
        <v>24</v>
      </c>
      <c r="H127" s="2">
        <f>'Прилож №3 ведомств.'!E123</f>
        <v>24</v>
      </c>
      <c r="I127" s="5">
        <f t="shared" si="5"/>
        <v>0</v>
      </c>
    </row>
    <row r="128" spans="1:9" ht="37.5" x14ac:dyDescent="0.3">
      <c r="A128" s="12" t="s">
        <v>24</v>
      </c>
      <c r="B128" s="8" t="s">
        <v>86</v>
      </c>
      <c r="C128" s="58" t="s">
        <v>98</v>
      </c>
      <c r="D128" s="45">
        <v>200</v>
      </c>
      <c r="E128" s="48">
        <f>E129</f>
        <v>24</v>
      </c>
      <c r="H128" s="2">
        <f>'Прилож №3 ведомств.'!E124</f>
        <v>24</v>
      </c>
      <c r="I128" s="5">
        <f t="shared" si="5"/>
        <v>0</v>
      </c>
    </row>
    <row r="129" spans="1:9" ht="37.5" x14ac:dyDescent="0.3">
      <c r="A129" s="12" t="s">
        <v>25</v>
      </c>
      <c r="B129" s="8" t="s">
        <v>86</v>
      </c>
      <c r="C129" s="58" t="s">
        <v>98</v>
      </c>
      <c r="D129" s="45">
        <v>240</v>
      </c>
      <c r="E129" s="48">
        <v>24</v>
      </c>
      <c r="H129" s="2">
        <f>'Прилож №3 ведомств.'!E125</f>
        <v>24</v>
      </c>
      <c r="I129" s="5">
        <f t="shared" si="5"/>
        <v>0</v>
      </c>
    </row>
    <row r="130" spans="1:9" ht="18.75" x14ac:dyDescent="0.3">
      <c r="A130" s="4" t="s">
        <v>99</v>
      </c>
      <c r="B130" s="21" t="s">
        <v>150</v>
      </c>
      <c r="C130" s="21"/>
      <c r="D130" s="60"/>
      <c r="E130" s="7">
        <f>E131+E136</f>
        <v>4499.7000000000007</v>
      </c>
      <c r="H130" s="2">
        <f>'Прилож №3 ведомств.'!E127</f>
        <v>4499.7000000000007</v>
      </c>
      <c r="I130" s="5">
        <f t="shared" si="5"/>
        <v>0</v>
      </c>
    </row>
    <row r="131" spans="1:9" ht="18.75" x14ac:dyDescent="0.3">
      <c r="A131" s="4" t="s">
        <v>101</v>
      </c>
      <c r="B131" s="21" t="s">
        <v>102</v>
      </c>
      <c r="C131" s="21"/>
      <c r="D131" s="60"/>
      <c r="E131" s="7">
        <f>E132</f>
        <v>3033.3</v>
      </c>
      <c r="H131" s="2">
        <f>'Прилож №3 ведомств.'!E128</f>
        <v>3033.3</v>
      </c>
      <c r="I131" s="5">
        <f t="shared" si="5"/>
        <v>0</v>
      </c>
    </row>
    <row r="132" spans="1:9" ht="56.25" x14ac:dyDescent="0.3">
      <c r="A132" s="20" t="s">
        <v>59</v>
      </c>
      <c r="B132" s="21" t="s">
        <v>102</v>
      </c>
      <c r="C132" s="21"/>
      <c r="D132" s="60"/>
      <c r="E132" s="7">
        <f>E133</f>
        <v>3033.3</v>
      </c>
      <c r="H132" s="2">
        <f>'Прилож №3 ведомств.'!E129</f>
        <v>3033.3</v>
      </c>
      <c r="I132" s="5">
        <f t="shared" si="5"/>
        <v>0</v>
      </c>
    </row>
    <row r="133" spans="1:9" ht="62.25" customHeight="1" x14ac:dyDescent="0.3">
      <c r="A133" s="20" t="s">
        <v>103</v>
      </c>
      <c r="B133" s="21" t="s">
        <v>102</v>
      </c>
      <c r="C133" s="21" t="s">
        <v>104</v>
      </c>
      <c r="D133" s="22"/>
      <c r="E133" s="7">
        <f>E134</f>
        <v>3033.3</v>
      </c>
      <c r="H133" s="2">
        <f>'Прилож №3 ведомств.'!E130</f>
        <v>3033.3</v>
      </c>
      <c r="I133" s="5">
        <f t="shared" si="5"/>
        <v>0</v>
      </c>
    </row>
    <row r="134" spans="1:9" ht="37.5" x14ac:dyDescent="0.3">
      <c r="A134" s="12" t="s">
        <v>24</v>
      </c>
      <c r="B134" s="8" t="s">
        <v>102</v>
      </c>
      <c r="C134" s="8" t="s">
        <v>104</v>
      </c>
      <c r="D134" s="9">
        <v>200</v>
      </c>
      <c r="E134" s="10">
        <f>E135</f>
        <v>3033.3</v>
      </c>
      <c r="H134" s="2">
        <f>'Прилож №3 ведомств.'!E131</f>
        <v>3033.3</v>
      </c>
      <c r="I134" s="5">
        <f t="shared" si="5"/>
        <v>0</v>
      </c>
    </row>
    <row r="135" spans="1:9" ht="37.5" x14ac:dyDescent="0.3">
      <c r="A135" s="12" t="s">
        <v>25</v>
      </c>
      <c r="B135" s="8" t="s">
        <v>102</v>
      </c>
      <c r="C135" s="8" t="s">
        <v>104</v>
      </c>
      <c r="D135" s="9">
        <v>240</v>
      </c>
      <c r="E135" s="10">
        <v>3033.3</v>
      </c>
      <c r="H135" s="2">
        <f>'Прилож №3 ведомств.'!E132</f>
        <v>3033.3</v>
      </c>
      <c r="I135" s="5">
        <f t="shared" si="5"/>
        <v>0</v>
      </c>
    </row>
    <row r="136" spans="1:9" ht="18.75" x14ac:dyDescent="0.3">
      <c r="A136" s="4" t="s">
        <v>171</v>
      </c>
      <c r="B136" s="21" t="s">
        <v>172</v>
      </c>
      <c r="C136" s="21"/>
      <c r="D136" s="22"/>
      <c r="E136" s="7">
        <f>E137</f>
        <v>1466.4</v>
      </c>
      <c r="H136" s="2">
        <f>'Прилож №3 ведомств.'!E133</f>
        <v>1466.4</v>
      </c>
      <c r="I136" s="5">
        <f t="shared" si="5"/>
        <v>0</v>
      </c>
    </row>
    <row r="137" spans="1:9" ht="39.75" customHeight="1" x14ac:dyDescent="0.3">
      <c r="A137" s="20" t="s">
        <v>82</v>
      </c>
      <c r="B137" s="21" t="s">
        <v>172</v>
      </c>
      <c r="C137" s="21"/>
      <c r="D137" s="22"/>
      <c r="E137" s="7">
        <f>E138</f>
        <v>1466.4</v>
      </c>
      <c r="H137" s="2">
        <f>'Прилож №3 ведомств.'!E134</f>
        <v>1466.4</v>
      </c>
      <c r="I137" s="5">
        <f t="shared" si="5"/>
        <v>0</v>
      </c>
    </row>
    <row r="138" spans="1:9" ht="37.5" x14ac:dyDescent="0.3">
      <c r="A138" s="20" t="s">
        <v>83</v>
      </c>
      <c r="B138" s="21" t="s">
        <v>172</v>
      </c>
      <c r="C138" s="8" t="s">
        <v>84</v>
      </c>
      <c r="D138" s="22"/>
      <c r="E138" s="7">
        <f>E139</f>
        <v>1466.4</v>
      </c>
      <c r="H138" s="2">
        <f>'Прилож №3 ведомств.'!E135</f>
        <v>1466.4</v>
      </c>
      <c r="I138" s="5">
        <f t="shared" si="5"/>
        <v>0</v>
      </c>
    </row>
    <row r="139" spans="1:9" ht="37.5" x14ac:dyDescent="0.3">
      <c r="A139" s="12" t="s">
        <v>24</v>
      </c>
      <c r="B139" s="8" t="s">
        <v>172</v>
      </c>
      <c r="C139" s="8" t="s">
        <v>84</v>
      </c>
      <c r="D139" s="9">
        <v>200</v>
      </c>
      <c r="E139" s="10">
        <f>E140</f>
        <v>1466.4</v>
      </c>
      <c r="H139" s="2">
        <f>'Прилож №3 ведомств.'!E136</f>
        <v>1466.4</v>
      </c>
      <c r="I139" s="5">
        <f t="shared" si="5"/>
        <v>0</v>
      </c>
    </row>
    <row r="140" spans="1:9" ht="37.5" x14ac:dyDescent="0.3">
      <c r="A140" s="12" t="s">
        <v>25</v>
      </c>
      <c r="B140" s="8" t="s">
        <v>172</v>
      </c>
      <c r="C140" s="8" t="s">
        <v>84</v>
      </c>
      <c r="D140" s="9">
        <v>240</v>
      </c>
      <c r="E140" s="10">
        <v>1466.4</v>
      </c>
      <c r="H140" s="2">
        <f>'Прилож №3 ведомств.'!E137</f>
        <v>1466.4</v>
      </c>
      <c r="I140" s="5">
        <f t="shared" si="5"/>
        <v>0</v>
      </c>
    </row>
    <row r="141" spans="1:9" ht="18.75" x14ac:dyDescent="0.3">
      <c r="A141" s="4" t="s">
        <v>105</v>
      </c>
      <c r="B141" s="21" t="s">
        <v>151</v>
      </c>
      <c r="C141" s="21"/>
      <c r="D141" s="22"/>
      <c r="E141" s="7">
        <f>E142+E147+E150</f>
        <v>17940.8</v>
      </c>
      <c r="H141" s="2">
        <f>'Прилож №3 ведомств.'!E138</f>
        <v>17940.8</v>
      </c>
      <c r="I141" s="5">
        <f t="shared" si="5"/>
        <v>0</v>
      </c>
    </row>
    <row r="142" spans="1:9" ht="18.75" x14ac:dyDescent="0.3">
      <c r="A142" s="38" t="s">
        <v>107</v>
      </c>
      <c r="B142" s="21" t="s">
        <v>109</v>
      </c>
      <c r="C142" s="21"/>
      <c r="D142" s="22"/>
      <c r="E142" s="7">
        <f>E143</f>
        <v>522.1</v>
      </c>
      <c r="H142" s="2">
        <f>'Прилож №3 ведомств.'!E139</f>
        <v>522.1</v>
      </c>
      <c r="I142" s="5">
        <f t="shared" si="5"/>
        <v>0</v>
      </c>
    </row>
    <row r="143" spans="1:9" ht="121.5" customHeight="1" x14ac:dyDescent="0.3">
      <c r="A143" s="12" t="s">
        <v>173</v>
      </c>
      <c r="B143" s="8" t="s">
        <v>109</v>
      </c>
      <c r="C143" s="8" t="s">
        <v>170</v>
      </c>
      <c r="D143" s="9"/>
      <c r="E143" s="10">
        <f>E144</f>
        <v>522.1</v>
      </c>
      <c r="H143" s="2">
        <f>'Прилож №3 ведомств.'!E140</f>
        <v>522.1</v>
      </c>
      <c r="I143" s="5">
        <f t="shared" si="5"/>
        <v>0</v>
      </c>
    </row>
    <row r="144" spans="1:9" ht="18.75" x14ac:dyDescent="0.3">
      <c r="A144" s="23" t="s">
        <v>111</v>
      </c>
      <c r="B144" s="8" t="s">
        <v>109</v>
      </c>
      <c r="C144" s="8" t="s">
        <v>170</v>
      </c>
      <c r="D144" s="9">
        <v>300</v>
      </c>
      <c r="E144" s="10">
        <f>E145</f>
        <v>522.1</v>
      </c>
      <c r="H144" s="2">
        <f>'Прилож №3 ведомств.'!E141</f>
        <v>522.1</v>
      </c>
      <c r="I144" s="5">
        <f t="shared" si="5"/>
        <v>0</v>
      </c>
    </row>
    <row r="145" spans="1:9" ht="18.75" x14ac:dyDescent="0.3">
      <c r="A145" s="23" t="s">
        <v>112</v>
      </c>
      <c r="B145" s="8" t="s">
        <v>109</v>
      </c>
      <c r="C145" s="8" t="s">
        <v>170</v>
      </c>
      <c r="D145" s="9">
        <v>310</v>
      </c>
      <c r="E145" s="10">
        <v>522.1</v>
      </c>
      <c r="H145" s="2">
        <f>'Прилож №3 ведомств.'!E142</f>
        <v>522.1</v>
      </c>
      <c r="I145" s="5">
        <f t="shared" si="5"/>
        <v>0</v>
      </c>
    </row>
    <row r="146" spans="1:9" ht="18.75" x14ac:dyDescent="0.3">
      <c r="A146" s="4" t="s">
        <v>168</v>
      </c>
      <c r="B146" s="21" t="s">
        <v>167</v>
      </c>
      <c r="C146" s="21"/>
      <c r="D146" s="22"/>
      <c r="E146" s="7">
        <f>E147</f>
        <v>2869.5</v>
      </c>
      <c r="H146" s="2">
        <f>'Прилож №3 ведомств.'!E143</f>
        <v>2869.5</v>
      </c>
      <c r="I146" s="5">
        <f t="shared" ref="I146" si="6">E146-H146</f>
        <v>0</v>
      </c>
    </row>
    <row r="147" spans="1:9" ht="212.25" customHeight="1" x14ac:dyDescent="0.3">
      <c r="A147" s="12" t="s">
        <v>108</v>
      </c>
      <c r="B147" s="8" t="s">
        <v>167</v>
      </c>
      <c r="C147" s="8" t="s">
        <v>110</v>
      </c>
      <c r="D147" s="9"/>
      <c r="E147" s="10">
        <f>E148</f>
        <v>2869.5</v>
      </c>
      <c r="H147" s="2">
        <f>'Прилож №3 ведомств.'!E144</f>
        <v>2869.5</v>
      </c>
      <c r="I147" s="5">
        <f t="shared" ref="I147:I149" si="7">E147-H147</f>
        <v>0</v>
      </c>
    </row>
    <row r="148" spans="1:9" ht="18.75" x14ac:dyDescent="0.3">
      <c r="A148" s="23" t="s">
        <v>111</v>
      </c>
      <c r="B148" s="8" t="s">
        <v>167</v>
      </c>
      <c r="C148" s="8" t="s">
        <v>110</v>
      </c>
      <c r="D148" s="9">
        <v>300</v>
      </c>
      <c r="E148" s="10">
        <f>E149</f>
        <v>2869.5</v>
      </c>
      <c r="H148" s="2">
        <f>'Прилож №3 ведомств.'!E145</f>
        <v>2869.5</v>
      </c>
      <c r="I148" s="5">
        <f t="shared" si="7"/>
        <v>0</v>
      </c>
    </row>
    <row r="149" spans="1:9" ht="18.75" x14ac:dyDescent="0.3">
      <c r="A149" s="23" t="s">
        <v>112</v>
      </c>
      <c r="B149" s="8" t="s">
        <v>167</v>
      </c>
      <c r="C149" s="8" t="s">
        <v>110</v>
      </c>
      <c r="D149" s="9">
        <v>310</v>
      </c>
      <c r="E149" s="10">
        <v>2869.5</v>
      </c>
      <c r="H149" s="2">
        <f>'Прилож №3 ведомств.'!E146</f>
        <v>2869.5</v>
      </c>
      <c r="I149" s="5">
        <f t="shared" si="7"/>
        <v>0</v>
      </c>
    </row>
    <row r="150" spans="1:9" ht="18.75" x14ac:dyDescent="0.3">
      <c r="A150" s="4" t="s">
        <v>113</v>
      </c>
      <c r="B150" s="21" t="s">
        <v>115</v>
      </c>
      <c r="C150" s="21"/>
      <c r="D150" s="9"/>
      <c r="E150" s="7">
        <f>E151+E154</f>
        <v>14549.2</v>
      </c>
      <c r="H150" s="2">
        <f>'Прилож №3 ведомств.'!E147</f>
        <v>14549.2</v>
      </c>
      <c r="I150" s="5">
        <f t="shared" si="5"/>
        <v>0</v>
      </c>
    </row>
    <row r="151" spans="1:9" ht="75" x14ac:dyDescent="0.3">
      <c r="A151" s="12" t="s">
        <v>114</v>
      </c>
      <c r="B151" s="63" t="s">
        <v>115</v>
      </c>
      <c r="C151" s="63" t="s">
        <v>116</v>
      </c>
      <c r="D151" s="9"/>
      <c r="E151" s="10">
        <f>E152</f>
        <v>8500.4</v>
      </c>
      <c r="H151" s="2">
        <f>'Прилож №3 ведомств.'!E148</f>
        <v>8500.4</v>
      </c>
      <c r="I151" s="5">
        <f t="shared" si="5"/>
        <v>0</v>
      </c>
    </row>
    <row r="152" spans="1:9" ht="18.75" x14ac:dyDescent="0.3">
      <c r="A152" s="23" t="s">
        <v>111</v>
      </c>
      <c r="B152" s="8" t="s">
        <v>115</v>
      </c>
      <c r="C152" s="8" t="s">
        <v>116</v>
      </c>
      <c r="D152" s="9">
        <v>300</v>
      </c>
      <c r="E152" s="10">
        <f>E153</f>
        <v>8500.4</v>
      </c>
      <c r="H152" s="2">
        <f>'Прилож №3 ведомств.'!E149</f>
        <v>8500.4</v>
      </c>
      <c r="I152" s="5">
        <f t="shared" si="5"/>
        <v>0</v>
      </c>
    </row>
    <row r="153" spans="1:9" ht="18.75" x14ac:dyDescent="0.3">
      <c r="A153" s="19" t="s">
        <v>112</v>
      </c>
      <c r="B153" s="8" t="s">
        <v>115</v>
      </c>
      <c r="C153" s="8" t="s">
        <v>116</v>
      </c>
      <c r="D153" s="9">
        <v>310</v>
      </c>
      <c r="E153" s="10">
        <v>8500.4</v>
      </c>
      <c r="H153" s="2">
        <f>'Прилож №3 ведомств.'!E150</f>
        <v>8500.4</v>
      </c>
      <c r="I153" s="5">
        <f t="shared" si="5"/>
        <v>0</v>
      </c>
    </row>
    <row r="154" spans="1:9" ht="56.25" x14ac:dyDescent="0.3">
      <c r="A154" s="64" t="s">
        <v>117</v>
      </c>
      <c r="B154" s="63" t="s">
        <v>115</v>
      </c>
      <c r="C154" s="63" t="s">
        <v>118</v>
      </c>
      <c r="D154" s="9"/>
      <c r="E154" s="10">
        <f>E155</f>
        <v>6048.8</v>
      </c>
      <c r="H154" s="2">
        <f>'Прилож №3 ведомств.'!E151</f>
        <v>6048.8</v>
      </c>
      <c r="I154" s="5">
        <f t="shared" si="5"/>
        <v>0</v>
      </c>
    </row>
    <row r="155" spans="1:9" ht="24" customHeight="1" x14ac:dyDescent="0.3">
      <c r="A155" s="23" t="s">
        <v>111</v>
      </c>
      <c r="B155" s="8" t="s">
        <v>115</v>
      </c>
      <c r="C155" s="8" t="s">
        <v>118</v>
      </c>
      <c r="D155" s="9">
        <v>300</v>
      </c>
      <c r="E155" s="10">
        <f>E156</f>
        <v>6048.8</v>
      </c>
      <c r="H155" s="2">
        <f>'Прилож №3 ведомств.'!E152</f>
        <v>6048.8</v>
      </c>
      <c r="I155" s="5">
        <f t="shared" si="5"/>
        <v>0</v>
      </c>
    </row>
    <row r="156" spans="1:9" ht="37.5" x14ac:dyDescent="0.3">
      <c r="A156" s="179" t="s">
        <v>119</v>
      </c>
      <c r="B156" s="8" t="s">
        <v>115</v>
      </c>
      <c r="C156" s="8" t="s">
        <v>118</v>
      </c>
      <c r="D156" s="9">
        <v>320</v>
      </c>
      <c r="E156" s="10">
        <v>6048.8</v>
      </c>
      <c r="H156" s="2">
        <f>'Прилож №3 ведомств.'!E153</f>
        <v>6048.8</v>
      </c>
      <c r="I156" s="5">
        <f t="shared" si="5"/>
        <v>0</v>
      </c>
    </row>
    <row r="157" spans="1:9" ht="18.75" x14ac:dyDescent="0.3">
      <c r="A157" s="4" t="s">
        <v>120</v>
      </c>
      <c r="B157" s="21" t="s">
        <v>153</v>
      </c>
      <c r="C157" s="21"/>
      <c r="D157" s="22"/>
      <c r="E157" s="7">
        <f>E159</f>
        <v>12037.900000000001</v>
      </c>
      <c r="H157" s="2">
        <f>'Прилож №3 ведомств.'!E154</f>
        <v>12037.900000000001</v>
      </c>
      <c r="I157" s="5">
        <f t="shared" si="5"/>
        <v>0</v>
      </c>
    </row>
    <row r="158" spans="1:9" ht="18.75" x14ac:dyDescent="0.3">
      <c r="A158" s="4" t="s">
        <v>121</v>
      </c>
      <c r="B158" s="21" t="s">
        <v>122</v>
      </c>
      <c r="C158" s="21"/>
      <c r="D158" s="22"/>
      <c r="E158" s="7">
        <f>E159</f>
        <v>12037.900000000001</v>
      </c>
      <c r="H158" s="2">
        <f>'Прилож №3 ведомств.'!E154</f>
        <v>12037.900000000001</v>
      </c>
      <c r="I158" s="5">
        <f t="shared" si="5"/>
        <v>0</v>
      </c>
    </row>
    <row r="159" spans="1:9" ht="47.25" customHeight="1" x14ac:dyDescent="0.3">
      <c r="A159" s="20" t="s">
        <v>82</v>
      </c>
      <c r="B159" s="21" t="s">
        <v>122</v>
      </c>
      <c r="C159" s="21"/>
      <c r="D159" s="22"/>
      <c r="E159" s="7">
        <f>E160+E163</f>
        <v>12037.900000000001</v>
      </c>
      <c r="H159" s="2">
        <f>'Прилож №3 ведомств.'!E155</f>
        <v>12037.900000000001</v>
      </c>
      <c r="I159" s="5">
        <f t="shared" si="5"/>
        <v>0</v>
      </c>
    </row>
    <row r="160" spans="1:9" ht="56.25" x14ac:dyDescent="0.3">
      <c r="A160" s="20" t="s">
        <v>123</v>
      </c>
      <c r="B160" s="21" t="s">
        <v>122</v>
      </c>
      <c r="C160" s="21" t="s">
        <v>124</v>
      </c>
      <c r="D160" s="22"/>
      <c r="E160" s="7">
        <f>E161</f>
        <v>754.6</v>
      </c>
      <c r="H160" s="2">
        <f>'Прилож №3 ведомств.'!E157</f>
        <v>754.6</v>
      </c>
      <c r="I160" s="5">
        <f t="shared" si="5"/>
        <v>0</v>
      </c>
    </row>
    <row r="161" spans="1:11" ht="37.5" x14ac:dyDescent="0.3">
      <c r="A161" s="12" t="s">
        <v>24</v>
      </c>
      <c r="B161" s="8" t="s">
        <v>122</v>
      </c>
      <c r="C161" s="8" t="s">
        <v>124</v>
      </c>
      <c r="D161" s="9">
        <v>200</v>
      </c>
      <c r="E161" s="10">
        <f>E162</f>
        <v>754.6</v>
      </c>
      <c r="H161" s="2">
        <f>'Прилож №3 ведомств.'!E157</f>
        <v>754.6</v>
      </c>
      <c r="I161" s="5">
        <f t="shared" si="5"/>
        <v>0</v>
      </c>
    </row>
    <row r="162" spans="1:11" ht="37.5" x14ac:dyDescent="0.3">
      <c r="A162" s="12" t="s">
        <v>25</v>
      </c>
      <c r="B162" s="8" t="s">
        <v>122</v>
      </c>
      <c r="C162" s="8" t="s">
        <v>124</v>
      </c>
      <c r="D162" s="9">
        <v>240</v>
      </c>
      <c r="E162" s="10">
        <v>754.6</v>
      </c>
      <c r="H162" s="2">
        <f>'Прилож №3 ведомств.'!E158</f>
        <v>754.6</v>
      </c>
      <c r="I162" s="5">
        <f t="shared" si="5"/>
        <v>0</v>
      </c>
    </row>
    <row r="163" spans="1:11" ht="41.25" customHeight="1" x14ac:dyDescent="0.3">
      <c r="A163" s="20" t="s">
        <v>125</v>
      </c>
      <c r="B163" s="21" t="s">
        <v>122</v>
      </c>
      <c r="C163" s="21" t="s">
        <v>126</v>
      </c>
      <c r="D163" s="9"/>
      <c r="E163" s="7">
        <f>E164+E166+E168</f>
        <v>11283.300000000001</v>
      </c>
      <c r="H163" s="2">
        <f>'Прилож №3 ведомств.'!E160</f>
        <v>11283.300000000001</v>
      </c>
      <c r="I163" s="5">
        <f t="shared" si="5"/>
        <v>0</v>
      </c>
    </row>
    <row r="164" spans="1:11" ht="75" x14ac:dyDescent="0.3">
      <c r="A164" s="19" t="s">
        <v>14</v>
      </c>
      <c r="B164" s="8" t="s">
        <v>122</v>
      </c>
      <c r="C164" s="8" t="s">
        <v>126</v>
      </c>
      <c r="D164" s="9">
        <v>100</v>
      </c>
      <c r="E164" s="10">
        <f>E165</f>
        <v>10073.6</v>
      </c>
      <c r="H164" s="2">
        <f>'Прилож №3 ведомств.'!E161</f>
        <v>10073.6</v>
      </c>
      <c r="I164" s="5">
        <f t="shared" ref="I164:I183" si="8">E164-H164</f>
        <v>0</v>
      </c>
    </row>
    <row r="165" spans="1:11" ht="18.75" x14ac:dyDescent="0.3">
      <c r="A165" s="23" t="s">
        <v>63</v>
      </c>
      <c r="B165" s="8" t="s">
        <v>122</v>
      </c>
      <c r="C165" s="8" t="s">
        <v>126</v>
      </c>
      <c r="D165" s="9">
        <v>110</v>
      </c>
      <c r="E165" s="10">
        <v>10073.6</v>
      </c>
      <c r="H165" s="2">
        <f>'Прилож №3 ведомств.'!E162</f>
        <v>10073.6</v>
      </c>
      <c r="I165" s="5">
        <f t="shared" si="8"/>
        <v>0</v>
      </c>
    </row>
    <row r="166" spans="1:11" ht="37.5" x14ac:dyDescent="0.3">
      <c r="A166" s="12" t="s">
        <v>24</v>
      </c>
      <c r="B166" s="8" t="s">
        <v>122</v>
      </c>
      <c r="C166" s="8" t="s">
        <v>126</v>
      </c>
      <c r="D166" s="9">
        <v>200</v>
      </c>
      <c r="E166" s="10">
        <f>E167</f>
        <v>1207.7</v>
      </c>
      <c r="H166" s="2">
        <f>'Прилож №3 ведомств.'!E163</f>
        <v>1207.7</v>
      </c>
      <c r="I166" s="5">
        <f t="shared" si="8"/>
        <v>0</v>
      </c>
    </row>
    <row r="167" spans="1:11" ht="37.5" x14ac:dyDescent="0.3">
      <c r="A167" s="12" t="s">
        <v>25</v>
      </c>
      <c r="B167" s="8" t="s">
        <v>122</v>
      </c>
      <c r="C167" s="8" t="s">
        <v>126</v>
      </c>
      <c r="D167" s="9">
        <v>240</v>
      </c>
      <c r="E167" s="10">
        <v>1207.7</v>
      </c>
      <c r="H167" s="2">
        <f>'Прилож №3 ведомств.'!E164</f>
        <v>1207.7</v>
      </c>
      <c r="I167" s="5">
        <f t="shared" si="8"/>
        <v>0</v>
      </c>
    </row>
    <row r="168" spans="1:11" ht="18.75" x14ac:dyDescent="0.3">
      <c r="A168" s="23" t="s">
        <v>26</v>
      </c>
      <c r="B168" s="8" t="s">
        <v>122</v>
      </c>
      <c r="C168" s="8" t="s">
        <v>126</v>
      </c>
      <c r="D168" s="9">
        <v>800</v>
      </c>
      <c r="E168" s="10">
        <f>E169</f>
        <v>2</v>
      </c>
      <c r="H168" s="2">
        <v>2</v>
      </c>
      <c r="I168" s="5">
        <f t="shared" si="8"/>
        <v>0</v>
      </c>
    </row>
    <row r="169" spans="1:11" ht="18.75" x14ac:dyDescent="0.3">
      <c r="A169" s="23" t="s">
        <v>27</v>
      </c>
      <c r="B169" s="8" t="s">
        <v>122</v>
      </c>
      <c r="C169" s="8" t="s">
        <v>126</v>
      </c>
      <c r="D169" s="9">
        <v>850</v>
      </c>
      <c r="E169" s="10">
        <v>2</v>
      </c>
      <c r="H169" s="2">
        <f>'Прилож №3 ведомств.'!E165</f>
        <v>2</v>
      </c>
      <c r="I169" s="5">
        <f t="shared" si="8"/>
        <v>0</v>
      </c>
    </row>
    <row r="170" spans="1:11" ht="18.75" x14ac:dyDescent="0.3">
      <c r="A170" s="4" t="s">
        <v>127</v>
      </c>
      <c r="B170" s="21" t="s">
        <v>155</v>
      </c>
      <c r="C170" s="67"/>
      <c r="D170" s="60"/>
      <c r="E170" s="7">
        <f>E171+E175</f>
        <v>5622.1</v>
      </c>
      <c r="H170" s="2">
        <f>'Прилож №3 ведомств.'!E167</f>
        <v>5622.1</v>
      </c>
      <c r="I170" s="5">
        <f t="shared" si="8"/>
        <v>0</v>
      </c>
      <c r="J170" s="2">
        <f>'Прилож №3 ведомств.'!E167</f>
        <v>5622.1</v>
      </c>
      <c r="K170" s="5">
        <f>E170-J170</f>
        <v>0</v>
      </c>
    </row>
    <row r="171" spans="1:11" ht="18.75" x14ac:dyDescent="0.3">
      <c r="A171" s="4" t="s">
        <v>129</v>
      </c>
      <c r="B171" s="21" t="s">
        <v>131</v>
      </c>
      <c r="C171" s="67"/>
      <c r="D171" s="60"/>
      <c r="E171" s="7">
        <f>E172</f>
        <v>2127.5</v>
      </c>
      <c r="H171" s="2">
        <f>'Прилож №3 ведомств.'!E168</f>
        <v>2127.5</v>
      </c>
      <c r="I171" s="5">
        <f t="shared" si="8"/>
        <v>0</v>
      </c>
    </row>
    <row r="172" spans="1:11" ht="64.5" customHeight="1" x14ac:dyDescent="0.3">
      <c r="A172" s="19" t="s">
        <v>130</v>
      </c>
      <c r="B172" s="8" t="s">
        <v>131</v>
      </c>
      <c r="C172" s="8" t="s">
        <v>132</v>
      </c>
      <c r="D172" s="68"/>
      <c r="E172" s="10">
        <f>E173</f>
        <v>2127.5</v>
      </c>
      <c r="H172" s="2">
        <f>'Прилож №3 ведомств.'!E169</f>
        <v>2127.5</v>
      </c>
      <c r="I172" s="5">
        <f t="shared" si="8"/>
        <v>0</v>
      </c>
    </row>
    <row r="173" spans="1:11" ht="37.5" x14ac:dyDescent="0.3">
      <c r="A173" s="12" t="s">
        <v>24</v>
      </c>
      <c r="B173" s="8" t="s">
        <v>131</v>
      </c>
      <c r="C173" s="8" t="s">
        <v>132</v>
      </c>
      <c r="D173" s="9">
        <v>200</v>
      </c>
      <c r="E173" s="10">
        <f>E174</f>
        <v>2127.5</v>
      </c>
      <c r="H173" s="2">
        <f>'Прилож №3 ведомств.'!E170</f>
        <v>2127.5</v>
      </c>
      <c r="I173" s="5">
        <f t="shared" si="8"/>
        <v>0</v>
      </c>
    </row>
    <row r="174" spans="1:11" ht="37.5" x14ac:dyDescent="0.3">
      <c r="A174" s="12" t="s">
        <v>25</v>
      </c>
      <c r="B174" s="8" t="s">
        <v>131</v>
      </c>
      <c r="C174" s="8" t="s">
        <v>132</v>
      </c>
      <c r="D174" s="9">
        <v>240</v>
      </c>
      <c r="E174" s="10">
        <v>2127.5</v>
      </c>
      <c r="H174" s="2">
        <f>'Прилож №3 ведомств.'!E171</f>
        <v>2127.5</v>
      </c>
      <c r="I174" s="5">
        <f t="shared" si="8"/>
        <v>0</v>
      </c>
    </row>
    <row r="175" spans="1:11" ht="18.75" x14ac:dyDescent="0.3">
      <c r="A175" s="4" t="s">
        <v>133</v>
      </c>
      <c r="B175" s="21" t="s">
        <v>135</v>
      </c>
      <c r="C175" s="21"/>
      <c r="D175" s="22"/>
      <c r="E175" s="7">
        <f>E176</f>
        <v>3494.6000000000004</v>
      </c>
      <c r="H175" s="2">
        <f>'Прилож №3 ведомств.'!E172</f>
        <v>3494.6000000000004</v>
      </c>
      <c r="I175" s="5">
        <f t="shared" si="8"/>
        <v>0</v>
      </c>
    </row>
    <row r="176" spans="1:11" ht="56.25" x14ac:dyDescent="0.3">
      <c r="A176" s="24" t="s">
        <v>134</v>
      </c>
      <c r="B176" s="37" t="s">
        <v>135</v>
      </c>
      <c r="C176" s="44" t="s">
        <v>136</v>
      </c>
      <c r="D176" s="69"/>
      <c r="E176" s="57">
        <f>E177</f>
        <v>3494.6000000000004</v>
      </c>
      <c r="H176" s="2">
        <f>'Прилож №3 ведомств.'!E173</f>
        <v>3494.6000000000004</v>
      </c>
      <c r="I176" s="5">
        <f t="shared" si="8"/>
        <v>0</v>
      </c>
    </row>
    <row r="177" spans="1:15" ht="37.5" x14ac:dyDescent="0.3">
      <c r="A177" s="19" t="s">
        <v>137</v>
      </c>
      <c r="B177" s="8" t="s">
        <v>135</v>
      </c>
      <c r="C177" s="8" t="s">
        <v>136</v>
      </c>
      <c r="D177" s="9"/>
      <c r="E177" s="10">
        <f>E178+E180+E182</f>
        <v>3494.6000000000004</v>
      </c>
      <c r="H177" s="2">
        <f>'Прилож №3 ведомств.'!E174</f>
        <v>3494.6000000000004</v>
      </c>
      <c r="I177" s="5">
        <f t="shared" si="8"/>
        <v>0</v>
      </c>
    </row>
    <row r="178" spans="1:15" ht="75" x14ac:dyDescent="0.3">
      <c r="A178" s="19" t="s">
        <v>14</v>
      </c>
      <c r="B178" s="8" t="s">
        <v>135</v>
      </c>
      <c r="C178" s="8" t="s">
        <v>136</v>
      </c>
      <c r="D178" s="9">
        <v>100</v>
      </c>
      <c r="E178" s="10">
        <f>E179</f>
        <v>3415.3</v>
      </c>
      <c r="H178" s="2">
        <f>'Прилож №3 ведомств.'!E175</f>
        <v>3415.3</v>
      </c>
      <c r="I178" s="5">
        <f t="shared" si="8"/>
        <v>0</v>
      </c>
    </row>
    <row r="179" spans="1:15" ht="18.75" x14ac:dyDescent="0.3">
      <c r="A179" s="23" t="s">
        <v>63</v>
      </c>
      <c r="B179" s="8" t="s">
        <v>135</v>
      </c>
      <c r="C179" s="8" t="s">
        <v>136</v>
      </c>
      <c r="D179" s="9">
        <v>110</v>
      </c>
      <c r="E179" s="10">
        <v>3415.3</v>
      </c>
      <c r="H179" s="2">
        <f>'Прилож №3 ведомств.'!E176</f>
        <v>3415.3</v>
      </c>
      <c r="I179" s="5">
        <f t="shared" si="8"/>
        <v>0</v>
      </c>
    </row>
    <row r="180" spans="1:15" ht="37.5" x14ac:dyDescent="0.3">
      <c r="A180" s="12" t="s">
        <v>24</v>
      </c>
      <c r="B180" s="8" t="s">
        <v>135</v>
      </c>
      <c r="C180" s="8" t="s">
        <v>136</v>
      </c>
      <c r="D180" s="9">
        <v>200</v>
      </c>
      <c r="E180" s="10">
        <f>E181</f>
        <v>77.3</v>
      </c>
      <c r="H180" s="2">
        <f>'Прилож №3 ведомств.'!E177</f>
        <v>77.3</v>
      </c>
      <c r="I180" s="5">
        <f t="shared" si="8"/>
        <v>0</v>
      </c>
    </row>
    <row r="181" spans="1:15" ht="37.5" x14ac:dyDescent="0.3">
      <c r="A181" s="12" t="s">
        <v>25</v>
      </c>
      <c r="B181" s="8" t="s">
        <v>135</v>
      </c>
      <c r="C181" s="8" t="s">
        <v>136</v>
      </c>
      <c r="D181" s="9">
        <v>240</v>
      </c>
      <c r="E181" s="10">
        <v>77.3</v>
      </c>
      <c r="H181" s="2">
        <f>'Прилож №3 ведомств.'!E178</f>
        <v>77.3</v>
      </c>
      <c r="I181" s="5">
        <f t="shared" si="8"/>
        <v>0</v>
      </c>
    </row>
    <row r="182" spans="1:15" ht="18.75" x14ac:dyDescent="0.3">
      <c r="A182" s="23" t="s">
        <v>26</v>
      </c>
      <c r="B182" s="8" t="s">
        <v>135</v>
      </c>
      <c r="C182" s="8" t="s">
        <v>136</v>
      </c>
      <c r="D182" s="9">
        <v>800</v>
      </c>
      <c r="E182" s="10">
        <f>E183</f>
        <v>2</v>
      </c>
      <c r="H182" s="2">
        <f>'Прилож №3 ведомств.'!E179</f>
        <v>2</v>
      </c>
      <c r="I182" s="5">
        <f t="shared" si="8"/>
        <v>0</v>
      </c>
    </row>
    <row r="183" spans="1:15" ht="18.75" x14ac:dyDescent="0.3">
      <c r="A183" s="23" t="s">
        <v>27</v>
      </c>
      <c r="B183" s="8" t="s">
        <v>135</v>
      </c>
      <c r="C183" s="8" t="s">
        <v>136</v>
      </c>
      <c r="D183" s="9">
        <v>850</v>
      </c>
      <c r="E183" s="10">
        <v>2</v>
      </c>
      <c r="H183" s="2">
        <f>'Прилож №3 ведомств.'!E180</f>
        <v>2</v>
      </c>
      <c r="I183" s="5">
        <f t="shared" si="8"/>
        <v>0</v>
      </c>
    </row>
    <row r="184" spans="1:15" ht="18.75" x14ac:dyDescent="0.3">
      <c r="A184" s="70" t="s">
        <v>138</v>
      </c>
      <c r="B184" s="71"/>
      <c r="C184" s="71"/>
      <c r="D184" s="72"/>
      <c r="E184" s="73">
        <f>E14+E69+E74+E82+E101+E130+E141+E157+E170</f>
        <v>99053.4</v>
      </c>
      <c r="F184" s="5" t="e">
        <f>#REF!</f>
        <v>#REF!</v>
      </c>
      <c r="G184" s="5" t="e">
        <f>E184-F184</f>
        <v>#REF!</v>
      </c>
      <c r="H184" s="174">
        <f>'Прилож №3 ведомств.'!E181</f>
        <v>99053.400000000023</v>
      </c>
      <c r="I184" s="5">
        <f t="shared" ref="I184" si="9">E184-H184</f>
        <v>0</v>
      </c>
      <c r="N184" s="207"/>
      <c r="O184" s="5"/>
    </row>
    <row r="185" spans="1:15" ht="18.75" hidden="1" x14ac:dyDescent="0.3">
      <c r="A185" s="74"/>
      <c r="B185" s="75"/>
      <c r="C185" s="76"/>
      <c r="D185" s="76"/>
      <c r="E185" s="185"/>
      <c r="F185" s="5"/>
      <c r="M185" s="5">
        <f>E184-M184</f>
        <v>99053.4</v>
      </c>
    </row>
    <row r="186" spans="1:15" hidden="1" x14ac:dyDescent="0.2">
      <c r="A186" s="77"/>
      <c r="B186" s="78"/>
      <c r="C186" s="79"/>
      <c r="D186" s="79"/>
      <c r="E186" s="186">
        <f>E184-E185</f>
        <v>99053.4</v>
      </c>
    </row>
    <row r="194" spans="1:5" x14ac:dyDescent="0.2">
      <c r="A194" s="80"/>
    </row>
    <row r="195" spans="1:5" ht="15.75" x14ac:dyDescent="0.25">
      <c r="A195" s="81"/>
      <c r="B195" s="81"/>
      <c r="C195" s="81"/>
      <c r="D195" s="81"/>
      <c r="E195" s="81"/>
    </row>
    <row r="196" spans="1:5" ht="15.75" x14ac:dyDescent="0.25">
      <c r="A196" s="81"/>
      <c r="B196" s="81"/>
      <c r="C196" s="81"/>
      <c r="D196" s="81"/>
      <c r="E196" s="81"/>
    </row>
    <row r="199" spans="1:5" x14ac:dyDescent="0.2">
      <c r="A199" s="303"/>
      <c r="B199" s="303"/>
      <c r="C199" s="303"/>
    </row>
    <row r="200" spans="1:5" x14ac:dyDescent="0.2">
      <c r="A200" s="82"/>
      <c r="B200" s="82"/>
      <c r="C200" s="82"/>
      <c r="D200" s="82"/>
      <c r="E200" s="83"/>
    </row>
    <row r="201" spans="1:5" x14ac:dyDescent="0.2">
      <c r="A201" s="82"/>
      <c r="B201" s="82"/>
      <c r="C201" s="82"/>
      <c r="D201" s="82"/>
      <c r="E201" s="82"/>
    </row>
    <row r="202" spans="1:5" x14ac:dyDescent="0.2">
      <c r="A202" s="80"/>
      <c r="B202" s="84"/>
      <c r="C202" s="82"/>
      <c r="D202" s="82"/>
      <c r="E202" s="80"/>
    </row>
    <row r="203" spans="1:5" x14ac:dyDescent="0.2">
      <c r="A203" s="80"/>
      <c r="B203" s="85"/>
      <c r="C203" s="82"/>
      <c r="D203" s="82"/>
      <c r="E203" s="80"/>
    </row>
    <row r="204" spans="1:5" x14ac:dyDescent="0.2">
      <c r="A204" s="77"/>
      <c r="B204" s="79"/>
      <c r="C204" s="79"/>
      <c r="D204" s="79"/>
      <c r="E204" s="77"/>
    </row>
    <row r="205" spans="1:5" x14ac:dyDescent="0.2">
      <c r="A205" s="77"/>
      <c r="B205" s="79"/>
      <c r="C205" s="79"/>
      <c r="D205" s="79"/>
      <c r="E205" s="77"/>
    </row>
    <row r="206" spans="1:5" x14ac:dyDescent="0.2">
      <c r="A206" s="77"/>
      <c r="B206" s="79"/>
      <c r="C206" s="79"/>
      <c r="D206" s="79"/>
      <c r="E206" s="77"/>
    </row>
    <row r="207" spans="1:5" x14ac:dyDescent="0.2">
      <c r="A207" s="77"/>
      <c r="B207" s="79"/>
      <c r="C207" s="79"/>
      <c r="D207" s="79"/>
      <c r="E207" s="77"/>
    </row>
    <row r="208" spans="1:5" x14ac:dyDescent="0.2">
      <c r="A208" s="80"/>
      <c r="B208" s="82"/>
      <c r="C208" s="82"/>
      <c r="D208" s="82"/>
      <c r="E208" s="80"/>
    </row>
    <row r="209" spans="1:5" x14ac:dyDescent="0.2">
      <c r="A209" s="80"/>
      <c r="B209" s="82"/>
      <c r="C209" s="82"/>
      <c r="D209" s="82"/>
      <c r="E209" s="80"/>
    </row>
    <row r="210" spans="1:5" x14ac:dyDescent="0.2">
      <c r="A210" s="77"/>
      <c r="B210" s="79"/>
      <c r="C210" s="79"/>
      <c r="D210" s="79"/>
      <c r="E210" s="77"/>
    </row>
    <row r="211" spans="1:5" x14ac:dyDescent="0.2">
      <c r="A211" s="77"/>
      <c r="B211" s="79"/>
      <c r="C211" s="79"/>
      <c r="D211" s="79"/>
      <c r="E211" s="77"/>
    </row>
    <row r="212" spans="1:5" x14ac:dyDescent="0.2">
      <c r="A212" s="77"/>
      <c r="B212" s="79"/>
      <c r="C212" s="79"/>
      <c r="D212" s="79"/>
      <c r="E212" s="77"/>
    </row>
    <row r="213" spans="1:5" x14ac:dyDescent="0.2">
      <c r="A213" s="77"/>
      <c r="B213" s="79"/>
      <c r="C213" s="79"/>
      <c r="D213" s="79"/>
      <c r="E213" s="77"/>
    </row>
    <row r="214" spans="1:5" x14ac:dyDescent="0.2">
      <c r="A214" s="77"/>
      <c r="B214" s="79"/>
      <c r="C214" s="79"/>
      <c r="D214" s="79"/>
      <c r="E214" s="77"/>
    </row>
    <row r="215" spans="1:5" x14ac:dyDescent="0.2">
      <c r="A215" s="77"/>
      <c r="B215" s="79"/>
      <c r="C215" s="79"/>
      <c r="D215" s="79"/>
      <c r="E215" s="77"/>
    </row>
    <row r="216" spans="1:5" x14ac:dyDescent="0.2">
      <c r="A216" s="77"/>
      <c r="B216" s="79"/>
      <c r="C216" s="79"/>
      <c r="D216" s="79"/>
      <c r="E216" s="77"/>
    </row>
    <row r="217" spans="1:5" x14ac:dyDescent="0.2">
      <c r="A217" s="77"/>
      <c r="B217" s="79"/>
      <c r="C217" s="79"/>
      <c r="D217" s="79"/>
      <c r="E217" s="77"/>
    </row>
    <row r="218" spans="1:5" x14ac:dyDescent="0.2">
      <c r="A218" s="77"/>
      <c r="B218" s="79"/>
      <c r="C218" s="79"/>
      <c r="D218" s="79"/>
      <c r="E218" s="77"/>
    </row>
    <row r="219" spans="1:5" x14ac:dyDescent="0.2">
      <c r="A219" s="77"/>
      <c r="B219" s="79"/>
      <c r="C219" s="79"/>
      <c r="D219" s="79"/>
      <c r="E219" s="77"/>
    </row>
    <row r="220" spans="1:5" x14ac:dyDescent="0.2">
      <c r="A220" s="77"/>
      <c r="B220" s="79"/>
      <c r="C220" s="79"/>
      <c r="D220" s="79"/>
      <c r="E220" s="77"/>
    </row>
    <row r="221" spans="1:5" x14ac:dyDescent="0.2">
      <c r="A221" s="77"/>
      <c r="B221" s="79"/>
      <c r="C221" s="79"/>
      <c r="D221" s="79"/>
      <c r="E221" s="77"/>
    </row>
    <row r="222" spans="1:5" x14ac:dyDescent="0.2">
      <c r="A222" s="80"/>
      <c r="B222" s="82"/>
      <c r="C222" s="82"/>
      <c r="D222" s="82"/>
      <c r="E222" s="80"/>
    </row>
    <row r="223" spans="1:5" x14ac:dyDescent="0.2">
      <c r="A223" s="80"/>
      <c r="B223" s="79"/>
      <c r="C223" s="79"/>
      <c r="D223" s="79"/>
      <c r="E223" s="77"/>
    </row>
    <row r="224" spans="1:5" x14ac:dyDescent="0.2">
      <c r="A224" s="77"/>
      <c r="B224" s="79"/>
      <c r="C224" s="79"/>
      <c r="D224" s="79"/>
      <c r="E224" s="77"/>
    </row>
    <row r="225" spans="1:5" x14ac:dyDescent="0.2">
      <c r="A225" s="77"/>
      <c r="B225" s="79"/>
      <c r="C225" s="79"/>
      <c r="D225" s="79"/>
      <c r="E225" s="77"/>
    </row>
    <row r="226" spans="1:5" x14ac:dyDescent="0.2">
      <c r="A226" s="77"/>
      <c r="B226" s="79"/>
      <c r="C226" s="79"/>
      <c r="D226" s="79"/>
      <c r="E226" s="77"/>
    </row>
    <row r="227" spans="1:5" x14ac:dyDescent="0.2">
      <c r="A227" s="77"/>
      <c r="B227" s="79"/>
      <c r="C227" s="79"/>
      <c r="D227" s="79"/>
      <c r="E227" s="77"/>
    </row>
    <row r="228" spans="1:5" x14ac:dyDescent="0.2">
      <c r="A228" s="77"/>
      <c r="B228" s="79"/>
      <c r="C228" s="79"/>
      <c r="D228" s="79"/>
      <c r="E228" s="77"/>
    </row>
    <row r="229" spans="1:5" x14ac:dyDescent="0.2">
      <c r="A229" s="77"/>
      <c r="B229" s="79"/>
      <c r="C229" s="79"/>
      <c r="D229" s="79"/>
      <c r="E229" s="77"/>
    </row>
    <row r="230" spans="1:5" x14ac:dyDescent="0.2">
      <c r="A230" s="77"/>
      <c r="B230" s="79"/>
      <c r="C230" s="79"/>
      <c r="D230" s="79"/>
      <c r="E230" s="77"/>
    </row>
    <row r="231" spans="1:5" x14ac:dyDescent="0.2">
      <c r="A231" s="77"/>
      <c r="B231" s="79"/>
      <c r="C231" s="79"/>
      <c r="D231" s="79"/>
      <c r="E231" s="77"/>
    </row>
    <row r="232" spans="1:5" x14ac:dyDescent="0.2">
      <c r="A232" s="77"/>
      <c r="B232" s="79"/>
      <c r="C232" s="79"/>
      <c r="D232" s="79"/>
      <c r="E232" s="77"/>
    </row>
    <row r="233" spans="1:5" x14ac:dyDescent="0.2">
      <c r="A233" s="77"/>
      <c r="B233" s="79"/>
      <c r="C233" s="79"/>
      <c r="D233" s="79"/>
      <c r="E233" s="77"/>
    </row>
    <row r="234" spans="1:5" x14ac:dyDescent="0.2">
      <c r="A234" s="77"/>
      <c r="B234" s="79"/>
      <c r="C234" s="79"/>
      <c r="D234" s="79"/>
      <c r="E234" s="77"/>
    </row>
    <row r="235" spans="1:5" x14ac:dyDescent="0.2">
      <c r="A235" s="77"/>
      <c r="B235" s="79"/>
      <c r="C235" s="79"/>
      <c r="D235" s="79"/>
      <c r="E235" s="77"/>
    </row>
    <row r="236" spans="1:5" x14ac:dyDescent="0.2">
      <c r="A236" s="77"/>
      <c r="B236" s="79"/>
      <c r="C236" s="79"/>
      <c r="D236" s="79"/>
      <c r="E236" s="77"/>
    </row>
    <row r="237" spans="1:5" x14ac:dyDescent="0.2">
      <c r="A237" s="77"/>
      <c r="B237" s="79"/>
      <c r="C237" s="79"/>
      <c r="D237" s="79"/>
      <c r="E237" s="77"/>
    </row>
    <row r="238" spans="1:5" x14ac:dyDescent="0.2">
      <c r="A238" s="77"/>
      <c r="B238" s="79"/>
      <c r="C238" s="79"/>
      <c r="D238" s="79"/>
      <c r="E238" s="77"/>
    </row>
    <row r="239" spans="1:5" x14ac:dyDescent="0.2">
      <c r="A239" s="77"/>
      <c r="B239" s="79"/>
      <c r="C239" s="79"/>
      <c r="D239" s="79"/>
      <c r="E239" s="77"/>
    </row>
    <row r="240" spans="1:5" x14ac:dyDescent="0.2">
      <c r="A240" s="80"/>
      <c r="B240" s="82"/>
      <c r="C240" s="82"/>
      <c r="D240" s="82"/>
      <c r="E240" s="80"/>
    </row>
    <row r="241" spans="1:5" x14ac:dyDescent="0.2">
      <c r="A241" s="77"/>
      <c r="B241" s="79"/>
      <c r="C241" s="79"/>
      <c r="D241" s="86"/>
      <c r="E241" s="77"/>
    </row>
    <row r="242" spans="1:5" x14ac:dyDescent="0.2">
      <c r="A242" s="77"/>
      <c r="B242" s="79"/>
      <c r="C242" s="79"/>
      <c r="D242" s="78"/>
      <c r="E242" s="77"/>
    </row>
    <row r="243" spans="1:5" x14ac:dyDescent="0.2">
      <c r="A243" s="77"/>
      <c r="B243" s="79"/>
      <c r="C243" s="79"/>
      <c r="D243" s="78"/>
      <c r="E243" s="77"/>
    </row>
    <row r="244" spans="1:5" x14ac:dyDescent="0.2">
      <c r="A244" s="80"/>
      <c r="B244" s="82"/>
      <c r="C244" s="82"/>
      <c r="D244" s="82"/>
      <c r="E244" s="80"/>
    </row>
    <row r="245" spans="1:5" x14ac:dyDescent="0.2">
      <c r="A245" s="77"/>
      <c r="B245" s="79"/>
      <c r="C245" s="79"/>
      <c r="D245" s="79"/>
      <c r="E245" s="77"/>
    </row>
    <row r="246" spans="1:5" x14ac:dyDescent="0.2">
      <c r="A246" s="77"/>
      <c r="B246" s="79"/>
      <c r="C246" s="79"/>
      <c r="D246" s="79"/>
      <c r="E246" s="77"/>
    </row>
    <row r="247" spans="1:5" x14ac:dyDescent="0.2">
      <c r="A247" s="77"/>
      <c r="B247" s="79"/>
      <c r="C247" s="79"/>
      <c r="D247" s="79"/>
      <c r="E247" s="77"/>
    </row>
    <row r="248" spans="1:5" x14ac:dyDescent="0.2">
      <c r="A248" s="77"/>
      <c r="B248" s="79"/>
      <c r="C248" s="79"/>
      <c r="D248" s="79"/>
      <c r="E248" s="77"/>
    </row>
    <row r="249" spans="1:5" x14ac:dyDescent="0.2">
      <c r="A249" s="77"/>
      <c r="B249" s="79"/>
      <c r="C249" s="79"/>
      <c r="D249" s="79"/>
      <c r="E249" s="77"/>
    </row>
    <row r="250" spans="1:5" x14ac:dyDescent="0.2">
      <c r="A250" s="77"/>
      <c r="B250" s="79"/>
      <c r="C250" s="79"/>
      <c r="D250" s="79"/>
      <c r="E250" s="77"/>
    </row>
    <row r="251" spans="1:5" x14ac:dyDescent="0.2">
      <c r="A251" s="77"/>
      <c r="B251" s="79"/>
      <c r="C251" s="79"/>
      <c r="D251" s="79"/>
      <c r="E251" s="77"/>
    </row>
    <row r="252" spans="1:5" x14ac:dyDescent="0.2">
      <c r="A252" s="77"/>
      <c r="B252" s="79"/>
      <c r="C252" s="79"/>
      <c r="D252" s="79"/>
      <c r="E252" s="77"/>
    </row>
    <row r="253" spans="1:5" x14ac:dyDescent="0.2">
      <c r="A253" s="77"/>
      <c r="B253" s="79"/>
      <c r="C253" s="79"/>
      <c r="D253" s="79"/>
      <c r="E253" s="77"/>
    </row>
    <row r="254" spans="1:5" x14ac:dyDescent="0.2">
      <c r="A254" s="77"/>
      <c r="B254" s="79"/>
      <c r="C254" s="79"/>
      <c r="D254" s="79"/>
      <c r="E254" s="77"/>
    </row>
    <row r="255" spans="1:5" x14ac:dyDescent="0.2">
      <c r="A255" s="77"/>
      <c r="B255" s="79"/>
      <c r="C255" s="79"/>
      <c r="D255" s="79"/>
      <c r="E255" s="77"/>
    </row>
    <row r="256" spans="1:5" x14ac:dyDescent="0.2">
      <c r="A256" s="77"/>
      <c r="B256" s="79"/>
      <c r="C256" s="79"/>
      <c r="D256" s="79"/>
      <c r="E256" s="77"/>
    </row>
    <row r="257" spans="1:5" x14ac:dyDescent="0.2">
      <c r="A257" s="77"/>
      <c r="B257" s="79"/>
      <c r="C257" s="79"/>
      <c r="D257" s="79"/>
      <c r="E257" s="77"/>
    </row>
    <row r="258" spans="1:5" x14ac:dyDescent="0.2">
      <c r="A258" s="77"/>
      <c r="B258" s="79"/>
      <c r="C258" s="79"/>
      <c r="D258" s="79"/>
      <c r="E258" s="77"/>
    </row>
    <row r="259" spans="1:5" x14ac:dyDescent="0.2">
      <c r="A259" s="77"/>
      <c r="B259" s="79"/>
      <c r="C259" s="79"/>
      <c r="D259" s="79"/>
      <c r="E259" s="77"/>
    </row>
    <row r="260" spans="1:5" x14ac:dyDescent="0.2">
      <c r="A260" s="77"/>
      <c r="B260" s="79"/>
      <c r="C260" s="79"/>
      <c r="D260" s="79"/>
      <c r="E260" s="77"/>
    </row>
    <row r="261" spans="1:5" x14ac:dyDescent="0.2">
      <c r="A261" s="77"/>
      <c r="B261" s="79"/>
      <c r="C261" s="87"/>
      <c r="D261" s="79"/>
      <c r="E261" s="77"/>
    </row>
    <row r="262" spans="1:5" x14ac:dyDescent="0.2">
      <c r="A262" s="77"/>
      <c r="B262" s="79"/>
      <c r="C262" s="79"/>
      <c r="D262" s="79"/>
      <c r="E262" s="77"/>
    </row>
    <row r="263" spans="1:5" x14ac:dyDescent="0.2">
      <c r="A263" s="77"/>
      <c r="B263" s="79"/>
      <c r="C263" s="79"/>
      <c r="D263" s="79"/>
      <c r="E263" s="77"/>
    </row>
    <row r="264" spans="1:5" x14ac:dyDescent="0.2">
      <c r="A264" s="77"/>
      <c r="B264" s="79"/>
      <c r="C264" s="79"/>
      <c r="D264" s="79"/>
      <c r="E264" s="77"/>
    </row>
    <row r="265" spans="1:5" x14ac:dyDescent="0.2">
      <c r="A265" s="77"/>
      <c r="B265" s="79"/>
      <c r="C265" s="79"/>
      <c r="D265" s="79"/>
      <c r="E265" s="77"/>
    </row>
    <row r="266" spans="1:5" x14ac:dyDescent="0.2">
      <c r="A266" s="77"/>
      <c r="B266" s="79"/>
      <c r="C266" s="79"/>
      <c r="D266" s="79"/>
      <c r="E266" s="77"/>
    </row>
    <row r="267" spans="1:5" x14ac:dyDescent="0.2">
      <c r="A267" s="77"/>
      <c r="B267" s="79"/>
      <c r="C267" s="79"/>
      <c r="D267" s="79"/>
      <c r="E267" s="77"/>
    </row>
    <row r="268" spans="1:5" x14ac:dyDescent="0.2">
      <c r="A268" s="77"/>
      <c r="B268" s="79"/>
      <c r="C268" s="79"/>
      <c r="D268" s="79"/>
      <c r="E268" s="77"/>
    </row>
    <row r="269" spans="1:5" x14ac:dyDescent="0.2">
      <c r="A269" s="77"/>
      <c r="B269" s="79"/>
      <c r="C269" s="79"/>
      <c r="D269" s="79"/>
      <c r="E269" s="77"/>
    </row>
    <row r="270" spans="1:5" x14ac:dyDescent="0.2">
      <c r="A270" s="77"/>
      <c r="B270" s="79"/>
      <c r="C270" s="79"/>
      <c r="D270" s="79"/>
      <c r="E270" s="77"/>
    </row>
    <row r="271" spans="1:5" x14ac:dyDescent="0.2">
      <c r="A271" s="77"/>
      <c r="B271" s="79"/>
      <c r="C271" s="79"/>
      <c r="D271" s="79"/>
      <c r="E271" s="77"/>
    </row>
    <row r="272" spans="1:5" x14ac:dyDescent="0.2">
      <c r="A272" s="77"/>
      <c r="B272" s="79"/>
      <c r="C272" s="79"/>
      <c r="D272" s="79"/>
      <c r="E272" s="77"/>
    </row>
    <row r="273" spans="1:5" x14ac:dyDescent="0.2">
      <c r="A273" s="77"/>
      <c r="B273" s="79"/>
      <c r="C273" s="79"/>
      <c r="D273" s="79"/>
      <c r="E273" s="77"/>
    </row>
    <row r="274" spans="1:5" x14ac:dyDescent="0.2">
      <c r="A274" s="77"/>
      <c r="B274" s="79"/>
      <c r="C274" s="79"/>
      <c r="D274" s="79"/>
      <c r="E274" s="77"/>
    </row>
    <row r="275" spans="1:5" x14ac:dyDescent="0.2">
      <c r="A275" s="77"/>
      <c r="B275" s="79"/>
      <c r="C275" s="79"/>
      <c r="D275" s="79"/>
      <c r="E275" s="77"/>
    </row>
    <row r="276" spans="1:5" x14ac:dyDescent="0.2">
      <c r="A276" s="77"/>
      <c r="B276" s="79"/>
      <c r="C276" s="79"/>
      <c r="D276" s="79"/>
      <c r="E276" s="77"/>
    </row>
    <row r="277" spans="1:5" x14ac:dyDescent="0.2">
      <c r="A277" s="77"/>
      <c r="B277" s="79"/>
      <c r="C277" s="79"/>
      <c r="D277" s="79"/>
      <c r="E277" s="77"/>
    </row>
    <row r="278" spans="1:5" x14ac:dyDescent="0.2">
      <c r="A278" s="77"/>
      <c r="B278" s="79"/>
      <c r="C278" s="79"/>
      <c r="D278" s="79"/>
      <c r="E278" s="77"/>
    </row>
    <row r="279" spans="1:5" x14ac:dyDescent="0.2">
      <c r="A279" s="80"/>
      <c r="B279" s="82"/>
      <c r="C279" s="82"/>
      <c r="D279" s="82"/>
      <c r="E279" s="80"/>
    </row>
    <row r="280" spans="1:5" x14ac:dyDescent="0.2">
      <c r="A280" s="80"/>
      <c r="B280" s="82"/>
      <c r="C280" s="82"/>
      <c r="D280" s="82"/>
      <c r="E280" s="80"/>
    </row>
    <row r="281" spans="1:5" x14ac:dyDescent="0.2">
      <c r="A281" s="80"/>
      <c r="B281" s="82"/>
      <c r="C281" s="82"/>
      <c r="D281" s="82"/>
      <c r="E281" s="80"/>
    </row>
    <row r="282" spans="1:5" x14ac:dyDescent="0.2">
      <c r="A282" s="77"/>
      <c r="B282" s="79"/>
      <c r="C282" s="79"/>
      <c r="D282" s="86"/>
      <c r="E282" s="77"/>
    </row>
    <row r="283" spans="1:5" x14ac:dyDescent="0.2">
      <c r="A283" s="77"/>
      <c r="B283" s="79"/>
      <c r="C283" s="79"/>
      <c r="D283" s="79"/>
      <c r="E283" s="77"/>
    </row>
    <row r="284" spans="1:5" x14ac:dyDescent="0.2">
      <c r="A284" s="77"/>
      <c r="B284" s="79"/>
      <c r="C284" s="79"/>
      <c r="D284" s="79"/>
      <c r="E284" s="77"/>
    </row>
    <row r="285" spans="1:5" x14ac:dyDescent="0.2">
      <c r="A285" s="77"/>
      <c r="B285" s="79"/>
      <c r="C285" s="79"/>
      <c r="D285" s="79"/>
      <c r="E285" s="77"/>
    </row>
    <row r="286" spans="1:5" x14ac:dyDescent="0.2">
      <c r="A286" s="77"/>
      <c r="B286" s="79"/>
      <c r="C286" s="79"/>
      <c r="D286" s="79"/>
      <c r="E286" s="77"/>
    </row>
    <row r="287" spans="1:5" x14ac:dyDescent="0.2">
      <c r="A287" s="77"/>
      <c r="B287" s="79"/>
      <c r="C287" s="79"/>
      <c r="D287" s="79"/>
      <c r="E287" s="77"/>
    </row>
    <row r="288" spans="1:5" x14ac:dyDescent="0.2">
      <c r="A288" s="77"/>
      <c r="B288" s="79"/>
      <c r="C288" s="79"/>
      <c r="D288" s="79"/>
      <c r="E288" s="77"/>
    </row>
    <row r="289" spans="1:5" x14ac:dyDescent="0.2">
      <c r="A289" s="77"/>
      <c r="B289" s="79"/>
      <c r="C289" s="79"/>
      <c r="D289" s="79"/>
      <c r="E289" s="77"/>
    </row>
    <row r="290" spans="1:5" x14ac:dyDescent="0.2">
      <c r="A290" s="77"/>
      <c r="B290" s="79"/>
      <c r="C290" s="79"/>
      <c r="D290" s="79"/>
      <c r="E290" s="77"/>
    </row>
    <row r="291" spans="1:5" x14ac:dyDescent="0.2">
      <c r="A291" s="80"/>
      <c r="B291" s="88"/>
      <c r="C291" s="82"/>
      <c r="D291" s="82"/>
      <c r="E291" s="80"/>
    </row>
    <row r="292" spans="1:5" x14ac:dyDescent="0.2">
      <c r="A292" s="80"/>
      <c r="B292" s="88"/>
      <c r="C292" s="82"/>
      <c r="D292" s="82"/>
      <c r="E292" s="80"/>
    </row>
    <row r="293" spans="1:5" x14ac:dyDescent="0.2">
      <c r="A293" s="77"/>
      <c r="B293" s="89"/>
      <c r="C293" s="79"/>
      <c r="D293" s="79"/>
      <c r="E293" s="77"/>
    </row>
    <row r="294" spans="1:5" x14ac:dyDescent="0.2">
      <c r="A294" s="77"/>
      <c r="B294" s="79"/>
      <c r="C294" s="79"/>
      <c r="D294" s="79"/>
      <c r="E294" s="77"/>
    </row>
    <row r="295" spans="1:5" x14ac:dyDescent="0.2">
      <c r="A295" s="77"/>
      <c r="B295" s="79"/>
      <c r="C295" s="79"/>
      <c r="D295" s="79"/>
      <c r="E295" s="77"/>
    </row>
    <row r="296" spans="1:5" x14ac:dyDescent="0.2">
      <c r="A296" s="77"/>
      <c r="B296" s="79"/>
      <c r="C296" s="79"/>
      <c r="D296" s="79"/>
      <c r="E296" s="77"/>
    </row>
    <row r="297" spans="1:5" x14ac:dyDescent="0.2">
      <c r="A297" s="77"/>
      <c r="B297" s="79"/>
      <c r="C297" s="79"/>
      <c r="D297" s="79"/>
      <c r="E297" s="77"/>
    </row>
    <row r="298" spans="1:5" x14ac:dyDescent="0.2">
      <c r="A298" s="77"/>
      <c r="B298" s="79"/>
      <c r="C298" s="79"/>
      <c r="D298" s="79"/>
      <c r="E298" s="77"/>
    </row>
    <row r="299" spans="1:5" x14ac:dyDescent="0.2">
      <c r="A299" s="77"/>
      <c r="B299" s="79"/>
      <c r="C299" s="79"/>
      <c r="D299" s="79"/>
      <c r="E299" s="77"/>
    </row>
    <row r="300" spans="1:5" x14ac:dyDescent="0.2">
      <c r="A300" s="77"/>
      <c r="B300" s="79"/>
      <c r="C300" s="79"/>
      <c r="D300" s="79"/>
      <c r="E300" s="77"/>
    </row>
    <row r="301" spans="1:5" x14ac:dyDescent="0.2">
      <c r="A301" s="77"/>
      <c r="B301" s="79"/>
      <c r="C301" s="79"/>
      <c r="D301" s="79"/>
      <c r="E301" s="77"/>
    </row>
    <row r="302" spans="1:5" x14ac:dyDescent="0.2">
      <c r="A302" s="77"/>
      <c r="B302" s="79"/>
      <c r="C302" s="79"/>
      <c r="D302" s="79"/>
      <c r="E302" s="77"/>
    </row>
    <row r="303" spans="1:5" x14ac:dyDescent="0.2">
      <c r="A303" s="77"/>
      <c r="B303" s="79"/>
      <c r="C303" s="79"/>
      <c r="D303" s="79"/>
      <c r="E303" s="77"/>
    </row>
    <row r="304" spans="1:5" x14ac:dyDescent="0.2">
      <c r="A304" s="77"/>
      <c r="B304" s="79"/>
      <c r="C304" s="79"/>
      <c r="D304" s="79"/>
      <c r="E304" s="77"/>
    </row>
    <row r="305" spans="1:5" x14ac:dyDescent="0.2">
      <c r="A305" s="77"/>
      <c r="B305" s="79"/>
      <c r="C305" s="79"/>
      <c r="D305" s="79"/>
      <c r="E305" s="77"/>
    </row>
    <row r="306" spans="1:5" x14ac:dyDescent="0.2">
      <c r="A306" s="77"/>
      <c r="B306" s="79"/>
      <c r="C306" s="79"/>
      <c r="D306" s="79"/>
      <c r="E306" s="77"/>
    </row>
    <row r="307" spans="1:5" x14ac:dyDescent="0.2">
      <c r="A307" s="77"/>
      <c r="B307" s="79"/>
      <c r="C307" s="79"/>
      <c r="D307" s="79"/>
      <c r="E307" s="77"/>
    </row>
    <row r="308" spans="1:5" x14ac:dyDescent="0.2">
      <c r="A308" s="77"/>
      <c r="B308" s="79"/>
      <c r="C308" s="79"/>
      <c r="D308" s="79"/>
      <c r="E308" s="77"/>
    </row>
    <row r="309" spans="1:5" x14ac:dyDescent="0.2">
      <c r="A309" s="77"/>
      <c r="B309" s="79"/>
      <c r="C309" s="79"/>
      <c r="D309" s="79"/>
      <c r="E309" s="77"/>
    </row>
    <row r="310" spans="1:5" x14ac:dyDescent="0.2">
      <c r="A310" s="77"/>
      <c r="B310" s="79"/>
      <c r="C310" s="79"/>
      <c r="D310" s="79"/>
      <c r="E310" s="77"/>
    </row>
    <row r="311" spans="1:5" x14ac:dyDescent="0.2">
      <c r="A311" s="77"/>
      <c r="B311" s="79"/>
      <c r="C311" s="79"/>
      <c r="D311" s="79"/>
      <c r="E311" s="77"/>
    </row>
    <row r="312" spans="1:5" x14ac:dyDescent="0.2">
      <c r="A312" s="77"/>
      <c r="B312" s="79"/>
      <c r="C312" s="79"/>
      <c r="D312" s="79"/>
      <c r="E312" s="77"/>
    </row>
    <row r="313" spans="1:5" x14ac:dyDescent="0.2">
      <c r="A313" s="77"/>
      <c r="B313" s="79"/>
      <c r="C313" s="79"/>
      <c r="D313" s="79"/>
      <c r="E313" s="77"/>
    </row>
    <row r="314" spans="1:5" x14ac:dyDescent="0.2">
      <c r="A314" s="77"/>
      <c r="B314" s="79"/>
      <c r="C314" s="79"/>
      <c r="D314" s="79"/>
      <c r="E314" s="77"/>
    </row>
    <row r="315" spans="1:5" x14ac:dyDescent="0.2">
      <c r="A315" s="77"/>
      <c r="B315" s="79"/>
      <c r="C315" s="79"/>
      <c r="D315" s="79"/>
      <c r="E315" s="77"/>
    </row>
    <row r="316" spans="1:5" x14ac:dyDescent="0.2">
      <c r="A316" s="77"/>
      <c r="B316" s="79"/>
      <c r="C316" s="79"/>
      <c r="D316" s="79"/>
      <c r="E316" s="77"/>
    </row>
    <row r="317" spans="1:5" x14ac:dyDescent="0.2">
      <c r="A317" s="77"/>
      <c r="B317" s="79"/>
      <c r="C317" s="79"/>
      <c r="D317" s="79"/>
      <c r="E317" s="77"/>
    </row>
    <row r="318" spans="1:5" x14ac:dyDescent="0.2">
      <c r="A318" s="77"/>
      <c r="B318" s="79"/>
      <c r="C318" s="79"/>
      <c r="D318" s="79"/>
      <c r="E318" s="77"/>
    </row>
    <row r="319" spans="1:5" x14ac:dyDescent="0.2">
      <c r="A319" s="77"/>
      <c r="B319" s="79"/>
      <c r="C319" s="79"/>
      <c r="D319" s="79"/>
      <c r="E319" s="77"/>
    </row>
    <row r="320" spans="1:5" x14ac:dyDescent="0.2">
      <c r="A320" s="77"/>
      <c r="B320" s="79"/>
      <c r="C320" s="79"/>
      <c r="D320" s="79"/>
      <c r="E320" s="77"/>
    </row>
    <row r="321" spans="1:5" x14ac:dyDescent="0.2">
      <c r="A321" s="77"/>
      <c r="B321" s="79"/>
      <c r="C321" s="79"/>
      <c r="D321" s="79"/>
      <c r="E321" s="77"/>
    </row>
    <row r="322" spans="1:5" x14ac:dyDescent="0.2">
      <c r="A322" s="77"/>
      <c r="B322" s="79"/>
      <c r="C322" s="79"/>
      <c r="D322" s="79"/>
      <c r="E322" s="77"/>
    </row>
    <row r="323" spans="1:5" x14ac:dyDescent="0.2">
      <c r="A323" s="77"/>
      <c r="B323" s="79"/>
      <c r="C323" s="79"/>
      <c r="D323" s="79"/>
      <c r="E323" s="77"/>
    </row>
    <row r="324" spans="1:5" x14ac:dyDescent="0.2">
      <c r="A324" s="77"/>
      <c r="B324" s="79"/>
      <c r="C324" s="79"/>
      <c r="D324" s="79"/>
      <c r="E324" s="77"/>
    </row>
    <row r="325" spans="1:5" x14ac:dyDescent="0.2">
      <c r="A325" s="77"/>
      <c r="B325" s="79"/>
      <c r="C325" s="79"/>
      <c r="D325" s="79"/>
      <c r="E325" s="77"/>
    </row>
    <row r="326" spans="1:5" x14ac:dyDescent="0.2">
      <c r="A326" s="77"/>
      <c r="B326" s="79"/>
      <c r="C326" s="79"/>
      <c r="D326" s="79"/>
      <c r="E326" s="77"/>
    </row>
    <row r="327" spans="1:5" x14ac:dyDescent="0.2">
      <c r="A327" s="80"/>
      <c r="B327" s="85"/>
      <c r="C327" s="82"/>
      <c r="D327" s="82"/>
      <c r="E327" s="80"/>
    </row>
    <row r="328" spans="1:5" x14ac:dyDescent="0.2">
      <c r="A328" s="77"/>
      <c r="B328" s="90"/>
      <c r="C328" s="79"/>
      <c r="D328" s="79"/>
      <c r="E328" s="77"/>
    </row>
    <row r="329" spans="1:5" x14ac:dyDescent="0.2">
      <c r="A329" s="77"/>
      <c r="B329" s="90"/>
      <c r="C329" s="79"/>
      <c r="D329" s="79"/>
      <c r="E329" s="77"/>
    </row>
    <row r="330" spans="1:5" x14ac:dyDescent="0.2">
      <c r="A330" s="77"/>
      <c r="B330" s="79"/>
      <c r="C330" s="79"/>
      <c r="D330" s="79"/>
      <c r="E330" s="77"/>
    </row>
    <row r="331" spans="1:5" x14ac:dyDescent="0.2">
      <c r="A331" s="77"/>
      <c r="B331" s="79"/>
      <c r="C331" s="79"/>
      <c r="D331" s="79"/>
      <c r="E331" s="77"/>
    </row>
    <row r="332" spans="1:5" x14ac:dyDescent="0.2">
      <c r="A332" s="77"/>
      <c r="B332" s="79"/>
      <c r="C332" s="79"/>
      <c r="D332" s="79"/>
      <c r="E332" s="77"/>
    </row>
    <row r="333" spans="1:5" x14ac:dyDescent="0.2">
      <c r="A333" s="77"/>
      <c r="B333" s="79"/>
      <c r="C333" s="79"/>
      <c r="D333" s="79"/>
      <c r="E333" s="77"/>
    </row>
    <row r="334" spans="1:5" x14ac:dyDescent="0.2">
      <c r="A334" s="77"/>
      <c r="B334" s="79"/>
      <c r="C334" s="79"/>
      <c r="D334" s="79"/>
      <c r="E334" s="77"/>
    </row>
    <row r="335" spans="1:5" x14ac:dyDescent="0.2">
      <c r="A335" s="77"/>
      <c r="B335" s="79"/>
      <c r="C335" s="79"/>
      <c r="D335" s="79"/>
      <c r="E335" s="77"/>
    </row>
    <row r="336" spans="1:5" x14ac:dyDescent="0.2">
      <c r="A336" s="77"/>
      <c r="B336" s="79"/>
      <c r="C336" s="79"/>
      <c r="D336" s="79"/>
      <c r="E336" s="77"/>
    </row>
    <row r="337" spans="1:5" x14ac:dyDescent="0.2">
      <c r="A337" s="77"/>
      <c r="B337" s="79"/>
      <c r="C337" s="79"/>
      <c r="D337" s="79"/>
      <c r="E337" s="77"/>
    </row>
    <row r="338" spans="1:5" x14ac:dyDescent="0.2">
      <c r="A338" s="80"/>
      <c r="B338" s="88"/>
      <c r="C338" s="82"/>
      <c r="D338" s="82"/>
      <c r="E338" s="80"/>
    </row>
    <row r="339" spans="1:5" x14ac:dyDescent="0.2">
      <c r="A339" s="77"/>
      <c r="B339" s="89"/>
      <c r="C339" s="79"/>
      <c r="D339" s="79"/>
      <c r="E339" s="77"/>
    </row>
    <row r="340" spans="1:5" x14ac:dyDescent="0.2">
      <c r="A340" s="77"/>
      <c r="B340" s="89"/>
      <c r="C340" s="79"/>
      <c r="D340" s="79"/>
      <c r="E340" s="77"/>
    </row>
    <row r="341" spans="1:5" x14ac:dyDescent="0.2">
      <c r="A341" s="80"/>
      <c r="B341" s="82"/>
      <c r="C341" s="82"/>
      <c r="D341" s="82"/>
      <c r="E341" s="80"/>
    </row>
    <row r="342" spans="1:5" x14ac:dyDescent="0.2">
      <c r="A342" s="80"/>
      <c r="B342" s="82"/>
      <c r="C342" s="82"/>
      <c r="D342" s="82"/>
      <c r="E342" s="80"/>
    </row>
    <row r="343" spans="1:5" x14ac:dyDescent="0.2">
      <c r="A343" s="77"/>
      <c r="B343" s="79"/>
      <c r="C343" s="79"/>
      <c r="D343" s="79"/>
      <c r="E343" s="77"/>
    </row>
    <row r="344" spans="1:5" x14ac:dyDescent="0.2">
      <c r="A344" s="77"/>
      <c r="B344" s="79"/>
      <c r="C344" s="79"/>
      <c r="D344" s="79"/>
      <c r="E344" s="77"/>
    </row>
    <row r="345" spans="1:5" x14ac:dyDescent="0.2">
      <c r="A345" s="80"/>
      <c r="B345" s="82"/>
      <c r="C345" s="82"/>
      <c r="D345" s="82"/>
      <c r="E345" s="80"/>
    </row>
    <row r="346" spans="1:5" x14ac:dyDescent="0.2">
      <c r="A346" s="77"/>
      <c r="B346" s="79"/>
      <c r="C346" s="79"/>
      <c r="D346" s="79"/>
      <c r="E346" s="77"/>
    </row>
    <row r="347" spans="1:5" x14ac:dyDescent="0.2">
      <c r="A347" s="77"/>
      <c r="B347" s="79"/>
      <c r="C347" s="79"/>
      <c r="D347" s="79"/>
      <c r="E347" s="77"/>
    </row>
    <row r="348" spans="1:5" x14ac:dyDescent="0.2">
      <c r="A348" s="77"/>
      <c r="B348" s="79"/>
      <c r="C348" s="79"/>
      <c r="D348" s="79"/>
      <c r="E348" s="77"/>
    </row>
    <row r="349" spans="1:5" x14ac:dyDescent="0.2">
      <c r="A349" s="80"/>
      <c r="B349" s="82"/>
      <c r="C349" s="91"/>
      <c r="D349" s="82"/>
      <c r="E349" s="80"/>
    </row>
    <row r="350" spans="1:5" x14ac:dyDescent="0.2">
      <c r="A350" s="80"/>
      <c r="B350" s="82"/>
      <c r="C350" s="82"/>
      <c r="D350" s="82"/>
      <c r="E350" s="80"/>
    </row>
    <row r="351" spans="1:5" x14ac:dyDescent="0.2">
      <c r="A351" s="77"/>
      <c r="B351" s="82"/>
      <c r="C351" s="82"/>
      <c r="D351" s="82"/>
      <c r="E351" s="80"/>
    </row>
    <row r="352" spans="1:5" x14ac:dyDescent="0.2">
      <c r="A352" s="77"/>
      <c r="B352" s="79"/>
      <c r="C352" s="79"/>
      <c r="D352" s="79"/>
      <c r="E352" s="77"/>
    </row>
    <row r="353" spans="1:5" x14ac:dyDescent="0.2">
      <c r="A353" s="77"/>
      <c r="B353" s="79"/>
      <c r="C353" s="79"/>
      <c r="D353" s="79"/>
      <c r="E353" s="77"/>
    </row>
    <row r="354" spans="1:5" x14ac:dyDescent="0.2">
      <c r="A354" s="77"/>
      <c r="B354" s="79"/>
      <c r="C354" s="79"/>
      <c r="D354" s="79"/>
      <c r="E354" s="77"/>
    </row>
    <row r="355" spans="1:5" x14ac:dyDescent="0.2">
      <c r="A355" s="77"/>
      <c r="B355" s="79"/>
      <c r="C355" s="79"/>
      <c r="D355" s="79"/>
      <c r="E355" s="77"/>
    </row>
    <row r="356" spans="1:5" x14ac:dyDescent="0.2">
      <c r="A356" s="80"/>
      <c r="B356" s="88"/>
      <c r="C356" s="82"/>
      <c r="D356" s="80"/>
      <c r="E356" s="80"/>
    </row>
    <row r="357" spans="1:5" x14ac:dyDescent="0.2">
      <c r="A357" s="77"/>
      <c r="B357" s="89"/>
      <c r="C357" s="79"/>
      <c r="D357" s="77"/>
      <c r="E357" s="77"/>
    </row>
    <row r="358" spans="1:5" x14ac:dyDescent="0.2">
      <c r="A358" s="77"/>
      <c r="B358" s="89"/>
      <c r="C358" s="79"/>
      <c r="D358" s="77"/>
      <c r="E358" s="77"/>
    </row>
    <row r="359" spans="1:5" x14ac:dyDescent="0.2">
      <c r="A359" s="80"/>
      <c r="B359" s="82"/>
      <c r="C359" s="82"/>
      <c r="D359" s="82"/>
      <c r="E359" s="80"/>
    </row>
    <row r="360" spans="1:5" x14ac:dyDescent="0.2">
      <c r="A360" s="80"/>
      <c r="B360" s="82"/>
      <c r="C360" s="82"/>
      <c r="D360" s="82"/>
      <c r="E360" s="80"/>
    </row>
    <row r="361" spans="1:5" x14ac:dyDescent="0.2">
      <c r="A361" s="77"/>
      <c r="B361" s="79"/>
      <c r="C361" s="79"/>
      <c r="D361" s="79"/>
      <c r="E361" s="77"/>
    </row>
    <row r="362" spans="1:5" x14ac:dyDescent="0.2">
      <c r="A362" s="77"/>
      <c r="B362" s="79"/>
      <c r="C362" s="79"/>
      <c r="D362" s="79"/>
      <c r="E362" s="77"/>
    </row>
    <row r="363" spans="1:5" x14ac:dyDescent="0.2">
      <c r="A363" s="80"/>
      <c r="B363" s="82"/>
      <c r="C363" s="82"/>
      <c r="D363" s="82"/>
      <c r="E363" s="80"/>
    </row>
    <row r="364" spans="1:5" x14ac:dyDescent="0.2">
      <c r="A364" s="80"/>
      <c r="B364" s="82"/>
      <c r="C364" s="82"/>
      <c r="D364" s="82"/>
      <c r="E364" s="80"/>
    </row>
    <row r="365" spans="1:5" x14ac:dyDescent="0.2">
      <c r="A365" s="77"/>
      <c r="B365" s="79"/>
      <c r="C365" s="79"/>
      <c r="D365" s="79"/>
      <c r="E365" s="77"/>
    </row>
    <row r="366" spans="1:5" x14ac:dyDescent="0.2">
      <c r="A366" s="77"/>
      <c r="B366" s="79"/>
      <c r="C366" s="79"/>
      <c r="D366" s="79"/>
      <c r="E366" s="77"/>
    </row>
    <row r="367" spans="1:5" x14ac:dyDescent="0.2">
      <c r="A367" s="77"/>
      <c r="B367" s="79"/>
      <c r="C367" s="79"/>
      <c r="D367" s="79"/>
      <c r="E367" s="77"/>
    </row>
    <row r="368" spans="1:5" x14ac:dyDescent="0.2">
      <c r="A368" s="77"/>
      <c r="B368" s="79"/>
      <c r="C368" s="79"/>
      <c r="D368" s="79"/>
      <c r="E368" s="77"/>
    </row>
    <row r="369" spans="1:5" x14ac:dyDescent="0.2">
      <c r="A369" s="77"/>
      <c r="B369" s="79"/>
      <c r="C369" s="79"/>
      <c r="D369" s="79"/>
      <c r="E369" s="77"/>
    </row>
    <row r="370" spans="1:5" x14ac:dyDescent="0.2">
      <c r="A370" s="77"/>
      <c r="B370" s="79"/>
      <c r="C370" s="79"/>
      <c r="D370" s="79"/>
      <c r="E370" s="77"/>
    </row>
    <row r="371" spans="1:5" x14ac:dyDescent="0.2">
      <c r="A371" s="80"/>
      <c r="B371" s="82"/>
      <c r="C371" s="82"/>
      <c r="D371" s="82"/>
      <c r="E371" s="80"/>
    </row>
    <row r="372" spans="1:5" x14ac:dyDescent="0.2">
      <c r="A372" s="77"/>
      <c r="B372" s="79"/>
      <c r="C372" s="79"/>
      <c r="D372" s="79"/>
      <c r="E372" s="77"/>
    </row>
    <row r="373" spans="1:5" x14ac:dyDescent="0.2">
      <c r="A373" s="77"/>
      <c r="B373" s="79"/>
      <c r="C373" s="79"/>
      <c r="D373" s="79"/>
      <c r="E373" s="77"/>
    </row>
    <row r="374" spans="1:5" x14ac:dyDescent="0.2">
      <c r="A374" s="77"/>
      <c r="B374" s="79"/>
      <c r="C374" s="79"/>
      <c r="D374" s="79"/>
      <c r="E374" s="77"/>
    </row>
    <row r="375" spans="1:5" x14ac:dyDescent="0.2">
      <c r="A375" s="77"/>
      <c r="B375" s="79"/>
      <c r="C375" s="79"/>
      <c r="D375" s="79"/>
      <c r="E375" s="77"/>
    </row>
    <row r="376" spans="1:5" x14ac:dyDescent="0.2">
      <c r="A376" s="77"/>
      <c r="B376" s="79"/>
      <c r="C376" s="79"/>
      <c r="D376" s="79"/>
      <c r="E376" s="77"/>
    </row>
    <row r="377" spans="1:5" x14ac:dyDescent="0.2">
      <c r="A377" s="77"/>
      <c r="B377" s="79"/>
      <c r="C377" s="79"/>
      <c r="D377" s="79"/>
      <c r="E377" s="77"/>
    </row>
    <row r="378" spans="1:5" x14ac:dyDescent="0.2">
      <c r="A378" s="77"/>
      <c r="B378" s="79"/>
      <c r="C378" s="79"/>
      <c r="D378" s="79"/>
      <c r="E378" s="77"/>
    </row>
    <row r="379" spans="1:5" x14ac:dyDescent="0.2">
      <c r="A379" s="77"/>
      <c r="B379" s="79"/>
      <c r="C379" s="79"/>
      <c r="D379" s="79"/>
      <c r="E379" s="77"/>
    </row>
    <row r="380" spans="1:5" x14ac:dyDescent="0.2">
      <c r="A380" s="77"/>
      <c r="B380" s="79"/>
      <c r="C380" s="79"/>
      <c r="D380" s="79"/>
      <c r="E380" s="77"/>
    </row>
    <row r="381" spans="1:5" x14ac:dyDescent="0.2">
      <c r="A381" s="77"/>
      <c r="B381" s="79"/>
      <c r="C381" s="79"/>
      <c r="D381" s="79"/>
      <c r="E381" s="77"/>
    </row>
    <row r="382" spans="1:5" x14ac:dyDescent="0.2">
      <c r="A382" s="77"/>
      <c r="B382" s="79"/>
      <c r="C382" s="79"/>
      <c r="D382" s="79"/>
      <c r="E382" s="77"/>
    </row>
    <row r="383" spans="1:5" x14ac:dyDescent="0.2">
      <c r="A383" s="77"/>
      <c r="B383" s="79"/>
      <c r="C383" s="79"/>
      <c r="D383" s="79"/>
      <c r="E383" s="77"/>
    </row>
    <row r="384" spans="1:5" x14ac:dyDescent="0.2">
      <c r="A384" s="77"/>
      <c r="B384" s="79"/>
      <c r="C384" s="79"/>
      <c r="D384" s="79"/>
      <c r="E384" s="77"/>
    </row>
    <row r="385" spans="1:5" x14ac:dyDescent="0.2">
      <c r="A385" s="77"/>
      <c r="B385" s="79"/>
      <c r="C385" s="79"/>
      <c r="D385" s="79"/>
      <c r="E385" s="77"/>
    </row>
    <row r="386" spans="1:5" x14ac:dyDescent="0.2">
      <c r="A386" s="77"/>
      <c r="B386" s="79"/>
      <c r="C386" s="79"/>
      <c r="D386" s="79"/>
      <c r="E386" s="77"/>
    </row>
    <row r="387" spans="1:5" x14ac:dyDescent="0.2">
      <c r="A387" s="80"/>
      <c r="B387" s="92"/>
      <c r="C387" s="82"/>
      <c r="D387" s="82"/>
      <c r="E387" s="80"/>
    </row>
    <row r="388" spans="1:5" x14ac:dyDescent="0.2">
      <c r="A388" s="77"/>
      <c r="B388" s="78"/>
      <c r="C388" s="79"/>
      <c r="D388" s="79"/>
      <c r="E388" s="77"/>
    </row>
    <row r="389" spans="1:5" x14ac:dyDescent="0.2">
      <c r="A389" s="80"/>
      <c r="B389" s="82"/>
      <c r="C389" s="82"/>
      <c r="D389" s="82"/>
      <c r="E389" s="80"/>
    </row>
    <row r="390" spans="1:5" x14ac:dyDescent="0.2">
      <c r="A390" s="77"/>
      <c r="B390" s="79"/>
      <c r="C390" s="79"/>
      <c r="D390" s="79"/>
      <c r="E390" s="77"/>
    </row>
    <row r="391" spans="1:5" x14ac:dyDescent="0.2">
      <c r="A391" s="77"/>
      <c r="B391" s="79"/>
      <c r="C391" s="79"/>
      <c r="D391" s="79"/>
      <c r="E391" s="77"/>
    </row>
    <row r="392" spans="1:5" x14ac:dyDescent="0.2">
      <c r="A392" s="77"/>
      <c r="B392" s="79"/>
      <c r="C392" s="79"/>
      <c r="D392" s="79"/>
      <c r="E392" s="77"/>
    </row>
    <row r="393" spans="1:5" x14ac:dyDescent="0.2">
      <c r="A393" s="77"/>
      <c r="B393" s="79"/>
      <c r="C393" s="79"/>
      <c r="D393" s="79"/>
      <c r="E393" s="77"/>
    </row>
    <row r="394" spans="1:5" x14ac:dyDescent="0.2">
      <c r="A394" s="77"/>
      <c r="B394" s="79"/>
      <c r="C394" s="79"/>
      <c r="D394" s="79"/>
      <c r="E394" s="77"/>
    </row>
    <row r="395" spans="1:5" x14ac:dyDescent="0.2">
      <c r="A395" s="77"/>
      <c r="B395" s="79"/>
      <c r="C395" s="79"/>
      <c r="D395" s="79"/>
      <c r="E395" s="77"/>
    </row>
    <row r="396" spans="1:5" x14ac:dyDescent="0.2">
      <c r="A396" s="77"/>
      <c r="B396" s="79"/>
      <c r="C396" s="79"/>
      <c r="D396" s="79"/>
      <c r="E396" s="77"/>
    </row>
    <row r="397" spans="1:5" x14ac:dyDescent="0.2">
      <c r="A397" s="77"/>
      <c r="B397" s="79"/>
      <c r="C397" s="79"/>
      <c r="D397" s="79"/>
      <c r="E397" s="77"/>
    </row>
    <row r="398" spans="1:5" x14ac:dyDescent="0.2">
      <c r="A398" s="77"/>
      <c r="B398" s="79"/>
      <c r="C398" s="79"/>
      <c r="D398" s="79"/>
      <c r="E398" s="77"/>
    </row>
    <row r="399" spans="1:5" x14ac:dyDescent="0.2">
      <c r="A399" s="77"/>
      <c r="B399" s="79"/>
      <c r="C399" s="79"/>
      <c r="D399" s="79"/>
      <c r="E399" s="77"/>
    </row>
    <row r="400" spans="1:5" x14ac:dyDescent="0.2">
      <c r="A400" s="77"/>
      <c r="B400" s="79"/>
      <c r="C400" s="79"/>
      <c r="D400" s="79"/>
      <c r="E400" s="77"/>
    </row>
    <row r="401" spans="1:5" x14ac:dyDescent="0.2">
      <c r="A401" s="77"/>
      <c r="B401" s="79"/>
      <c r="C401" s="79"/>
      <c r="D401" s="79"/>
      <c r="E401" s="77"/>
    </row>
    <row r="402" spans="1:5" x14ac:dyDescent="0.2">
      <c r="A402" s="80"/>
      <c r="B402" s="92"/>
      <c r="C402" s="82"/>
      <c r="D402" s="82"/>
      <c r="E402" s="80"/>
    </row>
    <row r="403" spans="1:5" x14ac:dyDescent="0.2">
      <c r="A403" s="77"/>
      <c r="B403" s="78"/>
      <c r="C403" s="79"/>
      <c r="D403" s="79"/>
      <c r="E403" s="77"/>
    </row>
    <row r="404" spans="1:5" x14ac:dyDescent="0.2">
      <c r="A404" s="77"/>
      <c r="B404" s="78"/>
      <c r="C404" s="79"/>
      <c r="D404" s="79"/>
      <c r="E404" s="77"/>
    </row>
    <row r="405" spans="1:5" x14ac:dyDescent="0.2">
      <c r="A405" s="77"/>
      <c r="B405" s="78"/>
      <c r="C405" s="79"/>
      <c r="D405" s="79"/>
      <c r="E405" s="77"/>
    </row>
    <row r="406" spans="1:5" x14ac:dyDescent="0.2">
      <c r="A406" s="77"/>
      <c r="B406" s="78"/>
      <c r="C406" s="79"/>
      <c r="D406" s="79"/>
      <c r="E406" s="77"/>
    </row>
    <row r="407" spans="1:5" x14ac:dyDescent="0.2">
      <c r="A407" s="80"/>
      <c r="B407" s="92"/>
      <c r="C407" s="80"/>
      <c r="D407" s="80"/>
      <c r="E407" s="80"/>
    </row>
    <row r="408" spans="1:5" x14ac:dyDescent="0.2">
      <c r="A408" s="80"/>
      <c r="B408" s="92"/>
      <c r="C408" s="80"/>
      <c r="D408" s="80"/>
      <c r="E408" s="80"/>
    </row>
    <row r="409" spans="1:5" x14ac:dyDescent="0.2">
      <c r="A409" s="77"/>
      <c r="B409" s="78"/>
      <c r="C409" s="77"/>
      <c r="D409" s="77"/>
      <c r="E409" s="77"/>
    </row>
    <row r="410" spans="1:5" x14ac:dyDescent="0.2">
      <c r="A410" s="77"/>
      <c r="B410" s="78"/>
      <c r="C410" s="79"/>
      <c r="D410" s="79"/>
      <c r="E410" s="77"/>
    </row>
    <row r="411" spans="1:5" x14ac:dyDescent="0.2">
      <c r="A411" s="77"/>
      <c r="B411" s="78"/>
      <c r="C411" s="79"/>
      <c r="D411" s="79"/>
      <c r="E411" s="77"/>
    </row>
    <row r="412" spans="1:5" x14ac:dyDescent="0.2">
      <c r="A412" s="77"/>
      <c r="B412" s="78"/>
      <c r="C412" s="79"/>
      <c r="D412" s="79"/>
      <c r="E412" s="77"/>
    </row>
    <row r="413" spans="1:5" x14ac:dyDescent="0.2">
      <c r="A413" s="77"/>
      <c r="B413" s="78"/>
      <c r="C413" s="79"/>
      <c r="D413" s="79"/>
      <c r="E413" s="77"/>
    </row>
    <row r="414" spans="1:5" x14ac:dyDescent="0.2">
      <c r="A414" s="80"/>
      <c r="B414" s="92"/>
      <c r="C414" s="82"/>
      <c r="D414" s="82"/>
      <c r="E414" s="80"/>
    </row>
    <row r="415" spans="1:5" x14ac:dyDescent="0.2">
      <c r="A415" s="77"/>
      <c r="B415" s="78"/>
      <c r="C415" s="79"/>
      <c r="D415" s="79"/>
      <c r="E415" s="77"/>
    </row>
    <row r="416" spans="1:5" x14ac:dyDescent="0.2">
      <c r="A416" s="77"/>
      <c r="B416" s="78"/>
      <c r="C416" s="79"/>
      <c r="D416" s="79"/>
      <c r="E416" s="77"/>
    </row>
    <row r="417" spans="1:5" x14ac:dyDescent="0.2">
      <c r="A417" s="77"/>
      <c r="B417" s="78"/>
      <c r="C417" s="79"/>
      <c r="D417" s="79"/>
      <c r="E417" s="77"/>
    </row>
    <row r="418" spans="1:5" x14ac:dyDescent="0.2">
      <c r="A418" s="77"/>
      <c r="B418" s="78"/>
      <c r="C418" s="79"/>
      <c r="D418" s="79"/>
      <c r="E418" s="77"/>
    </row>
    <row r="419" spans="1:5" x14ac:dyDescent="0.2">
      <c r="A419" s="77"/>
      <c r="B419" s="78"/>
      <c r="C419" s="79"/>
      <c r="D419" s="79"/>
      <c r="E419" s="77"/>
    </row>
    <row r="420" spans="1:5" x14ac:dyDescent="0.2">
      <c r="A420" s="77"/>
      <c r="B420" s="78"/>
      <c r="C420" s="79"/>
      <c r="D420" s="79"/>
      <c r="E420" s="77"/>
    </row>
    <row r="421" spans="1:5" x14ac:dyDescent="0.2">
      <c r="A421" s="77"/>
      <c r="B421" s="78"/>
      <c r="C421" s="79"/>
      <c r="D421" s="79"/>
      <c r="E421" s="77"/>
    </row>
    <row r="422" spans="1:5" x14ac:dyDescent="0.2">
      <c r="A422" s="77"/>
      <c r="B422" s="78"/>
      <c r="C422" s="79"/>
      <c r="D422" s="79"/>
      <c r="E422" s="77"/>
    </row>
    <row r="423" spans="1:5" x14ac:dyDescent="0.2">
      <c r="A423" s="80"/>
      <c r="B423" s="78"/>
      <c r="C423" s="79"/>
      <c r="D423" s="79"/>
      <c r="E423" s="80"/>
    </row>
  </sheetData>
  <autoFilter ref="A13:O186" xr:uid="{00000000-0001-0000-0100-000000000000}"/>
  <mergeCells count="12">
    <mergeCell ref="D12:D13"/>
    <mergeCell ref="E12:E13"/>
    <mergeCell ref="A2:E2"/>
    <mergeCell ref="A4:E4"/>
    <mergeCell ref="A10:E10"/>
    <mergeCell ref="A6:E7"/>
    <mergeCell ref="A1:D1"/>
    <mergeCell ref="A199:C199"/>
    <mergeCell ref="A11:C11"/>
    <mergeCell ref="A12:A13"/>
    <mergeCell ref="B12:B13"/>
    <mergeCell ref="C12:C13"/>
  </mergeCells>
  <pageMargins left="0.78740157480314965" right="0.27559055118110237" top="0.98425196850393704" bottom="0.78740157480314965" header="0.51181102362204722" footer="0.51181102362204722"/>
  <pageSetup paperSize="9" scale="69" fitToHeight="0" orientation="portrait" r:id="rId1"/>
  <headerFooter alignWithMargins="0"/>
  <rowBreaks count="7" manualBreakCount="7">
    <brk id="30" max="7" man="1"/>
    <brk id="48" max="7" man="1"/>
    <brk id="73" max="7" man="1"/>
    <brk id="98" max="7" man="1"/>
    <brk id="119" max="7" man="1"/>
    <brk id="140" max="7" man="1"/>
    <brk id="165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</sheetPr>
  <dimension ref="A1:L227"/>
  <sheetViews>
    <sheetView view="pageBreakPreview" zoomScale="90" zoomScaleNormal="84" zoomScaleSheetLayoutView="90" workbookViewId="0">
      <selection sqref="A1:E2"/>
    </sheetView>
  </sheetViews>
  <sheetFormatPr defaultColWidth="96.85546875" defaultRowHeight="12.75" x14ac:dyDescent="0.2"/>
  <cols>
    <col min="1" max="1" width="78.28515625" style="93" customWidth="1"/>
    <col min="2" max="2" width="13.42578125" style="93" customWidth="1"/>
    <col min="3" max="3" width="16" style="93" customWidth="1"/>
    <col min="4" max="4" width="12.42578125" style="93" customWidth="1"/>
    <col min="5" max="5" width="14" style="93" customWidth="1"/>
    <col min="6" max="6" width="9.140625" style="93" hidden="1" customWidth="1"/>
    <col min="7" max="7" width="10.28515625" style="93" hidden="1" customWidth="1"/>
    <col min="8" max="8" width="12.42578125" style="93" hidden="1" customWidth="1"/>
    <col min="9" max="11" width="9.140625" style="93" hidden="1" customWidth="1"/>
    <col min="12" max="12" width="17.140625" style="93" customWidth="1"/>
    <col min="13" max="254" width="9.140625" style="93" customWidth="1"/>
    <col min="255" max="16384" width="96.85546875" style="93"/>
  </cols>
  <sheetData>
    <row r="1" spans="1:12" ht="30" customHeight="1" x14ac:dyDescent="0.3">
      <c r="A1" s="329" t="s">
        <v>337</v>
      </c>
      <c r="B1" s="329"/>
      <c r="C1" s="329"/>
      <c r="D1" s="329"/>
      <c r="E1" s="330"/>
      <c r="F1" s="175"/>
    </row>
    <row r="2" spans="1:12" ht="73.5" customHeight="1" x14ac:dyDescent="0.3">
      <c r="A2" s="331" t="s">
        <v>335</v>
      </c>
      <c r="B2" s="331"/>
      <c r="C2" s="331"/>
      <c r="D2" s="331"/>
      <c r="E2" s="331"/>
    </row>
    <row r="3" spans="1:12" ht="16.5" customHeight="1" x14ac:dyDescent="0.3">
      <c r="A3" s="316" t="s">
        <v>318</v>
      </c>
      <c r="B3" s="316"/>
      <c r="C3" s="316"/>
      <c r="D3" s="316"/>
      <c r="E3" s="316"/>
    </row>
    <row r="4" spans="1:12" ht="24" customHeight="1" x14ac:dyDescent="0.3">
      <c r="A4" s="310"/>
      <c r="B4" s="310"/>
      <c r="C4" s="310"/>
      <c r="D4" s="310"/>
      <c r="E4" s="310"/>
    </row>
    <row r="5" spans="1:12" ht="39" customHeight="1" x14ac:dyDescent="0.3">
      <c r="A5" s="317" t="s">
        <v>329</v>
      </c>
      <c r="B5" s="317"/>
      <c r="C5" s="317"/>
      <c r="D5" s="317"/>
      <c r="E5" s="317"/>
    </row>
    <row r="6" spans="1:12" ht="18.75" x14ac:dyDescent="0.3">
      <c r="A6" s="314"/>
      <c r="B6" s="314"/>
      <c r="C6" s="314"/>
      <c r="D6" s="314"/>
      <c r="E6" s="314"/>
      <c r="F6" s="314"/>
    </row>
    <row r="7" spans="1:12" ht="42.75" customHeight="1" x14ac:dyDescent="0.3">
      <c r="A7" s="315" t="s">
        <v>330</v>
      </c>
      <c r="B7" s="315"/>
      <c r="C7" s="315"/>
      <c r="D7" s="315"/>
      <c r="E7" s="315"/>
    </row>
    <row r="8" spans="1:12" ht="84.75" customHeight="1" x14ac:dyDescent="0.2">
      <c r="A8" s="183" t="s">
        <v>194</v>
      </c>
      <c r="B8" s="184" t="s">
        <v>4</v>
      </c>
      <c r="C8" s="184" t="s">
        <v>5</v>
      </c>
      <c r="D8" s="184" t="s">
        <v>174</v>
      </c>
      <c r="E8" s="184" t="s">
        <v>1</v>
      </c>
    </row>
    <row r="9" spans="1:12" ht="101.25" x14ac:dyDescent="0.3">
      <c r="A9" s="181" t="s">
        <v>195</v>
      </c>
      <c r="B9" s="182"/>
      <c r="C9" s="94"/>
      <c r="D9" s="95"/>
      <c r="E9" s="96">
        <f>E10</f>
        <v>6483.1</v>
      </c>
      <c r="F9" s="97"/>
      <c r="G9" s="168" t="e">
        <f>#REF!</f>
        <v>#REF!</v>
      </c>
      <c r="H9" s="97" t="e">
        <f>E9-G9</f>
        <v>#REF!</v>
      </c>
      <c r="I9" s="97"/>
      <c r="J9" s="97"/>
      <c r="L9" s="97"/>
    </row>
    <row r="10" spans="1:12" ht="18.75" x14ac:dyDescent="0.3">
      <c r="A10" s="98" t="s">
        <v>7</v>
      </c>
      <c r="B10" s="99" t="s">
        <v>139</v>
      </c>
      <c r="C10" s="100"/>
      <c r="D10" s="95"/>
      <c r="E10" s="96">
        <f>E11+E15+E26</f>
        <v>6483.1</v>
      </c>
      <c r="F10" s="97"/>
      <c r="G10" s="168" t="e">
        <f>#REF!</f>
        <v>#REF!</v>
      </c>
      <c r="H10" s="97" t="e">
        <f t="shared" ref="H10:H43" si="0">E10-G10</f>
        <v>#REF!</v>
      </c>
    </row>
    <row r="11" spans="1:12" ht="37.5" x14ac:dyDescent="0.3">
      <c r="A11" s="34" t="s">
        <v>9</v>
      </c>
      <c r="B11" s="101" t="s">
        <v>12</v>
      </c>
      <c r="C11" s="102"/>
      <c r="D11" s="69"/>
      <c r="E11" s="96">
        <f>E12</f>
        <v>1534.5</v>
      </c>
      <c r="F11" s="97"/>
      <c r="G11" s="168" t="e">
        <f>#REF!</f>
        <v>#REF!</v>
      </c>
      <c r="H11" s="97" t="e">
        <f t="shared" si="0"/>
        <v>#REF!</v>
      </c>
    </row>
    <row r="12" spans="1:12" ht="18.75" x14ac:dyDescent="0.3">
      <c r="A12" s="103" t="s">
        <v>11</v>
      </c>
      <c r="B12" s="37" t="s">
        <v>12</v>
      </c>
      <c r="C12" s="37" t="s">
        <v>13</v>
      </c>
      <c r="D12" s="69"/>
      <c r="E12" s="96">
        <f>E13</f>
        <v>1534.5</v>
      </c>
      <c r="F12" s="97"/>
      <c r="G12" s="168" t="e">
        <f>#REF!</f>
        <v>#REF!</v>
      </c>
      <c r="H12" s="97" t="e">
        <f t="shared" si="0"/>
        <v>#REF!</v>
      </c>
    </row>
    <row r="13" spans="1:12" ht="75" x14ac:dyDescent="0.3">
      <c r="A13" s="11" t="s">
        <v>14</v>
      </c>
      <c r="B13" s="44" t="s">
        <v>12</v>
      </c>
      <c r="C13" s="44" t="s">
        <v>13</v>
      </c>
      <c r="D13" s="45">
        <v>100</v>
      </c>
      <c r="E13" s="46">
        <f>E14</f>
        <v>1534.5</v>
      </c>
      <c r="F13" s="97"/>
      <c r="G13" s="168" t="e">
        <f>#REF!</f>
        <v>#REF!</v>
      </c>
      <c r="H13" s="97" t="e">
        <f t="shared" si="0"/>
        <v>#REF!</v>
      </c>
    </row>
    <row r="14" spans="1:12" ht="37.5" x14ac:dyDescent="0.3">
      <c r="A14" s="12" t="s">
        <v>15</v>
      </c>
      <c r="B14" s="44" t="s">
        <v>12</v>
      </c>
      <c r="C14" s="44" t="s">
        <v>13</v>
      </c>
      <c r="D14" s="45">
        <v>120</v>
      </c>
      <c r="E14" s="46">
        <f>'Прилож 2 функц '!E18</f>
        <v>1534.5</v>
      </c>
      <c r="F14" s="97"/>
      <c r="G14" s="168" t="e">
        <f>#REF!</f>
        <v>#REF!</v>
      </c>
      <c r="H14" s="97" t="e">
        <f t="shared" si="0"/>
        <v>#REF!</v>
      </c>
    </row>
    <row r="15" spans="1:12" s="107" customFormat="1" ht="56.25" x14ac:dyDescent="0.3">
      <c r="A15" s="13" t="s">
        <v>18</v>
      </c>
      <c r="B15" s="104" t="s">
        <v>19</v>
      </c>
      <c r="C15" s="104"/>
      <c r="D15" s="105"/>
      <c r="E15" s="106">
        <f>E16+E19</f>
        <v>4852.6000000000004</v>
      </c>
      <c r="F15" s="97"/>
      <c r="G15" s="168" t="e">
        <f>#REF!</f>
        <v>#REF!</v>
      </c>
      <c r="H15" s="97" t="e">
        <f t="shared" si="0"/>
        <v>#REF!</v>
      </c>
    </row>
    <row r="16" spans="1:12" ht="37.5" x14ac:dyDescent="0.3">
      <c r="A16" s="169" t="s">
        <v>20</v>
      </c>
      <c r="B16" s="114" t="s">
        <v>19</v>
      </c>
      <c r="C16" s="102" t="s">
        <v>21</v>
      </c>
      <c r="D16" s="69"/>
      <c r="E16" s="96">
        <f>E17</f>
        <v>329.4</v>
      </c>
      <c r="F16" s="97"/>
      <c r="G16" s="168" t="e">
        <f>#REF!</f>
        <v>#REF!</v>
      </c>
      <c r="H16" s="97" t="e">
        <f t="shared" si="0"/>
        <v>#REF!</v>
      </c>
    </row>
    <row r="17" spans="1:12" ht="75" x14ac:dyDescent="0.3">
      <c r="A17" s="62" t="s">
        <v>14</v>
      </c>
      <c r="B17" s="112" t="s">
        <v>19</v>
      </c>
      <c r="C17" s="110" t="s">
        <v>21</v>
      </c>
      <c r="D17" s="113">
        <v>100</v>
      </c>
      <c r="E17" s="46">
        <f>E18</f>
        <v>329.4</v>
      </c>
      <c r="F17" s="97"/>
      <c r="G17" s="168" t="e">
        <f>#REF!</f>
        <v>#REF!</v>
      </c>
      <c r="H17" s="97" t="e">
        <f t="shared" si="0"/>
        <v>#REF!</v>
      </c>
    </row>
    <row r="18" spans="1:12" ht="37.5" x14ac:dyDescent="0.3">
      <c r="A18" s="12" t="s">
        <v>15</v>
      </c>
      <c r="B18" s="112" t="s">
        <v>19</v>
      </c>
      <c r="C18" s="110" t="s">
        <v>21</v>
      </c>
      <c r="D18" s="45">
        <v>120</v>
      </c>
      <c r="E18" s="46">
        <f>'Прилож 2 функц '!E23</f>
        <v>329.4</v>
      </c>
      <c r="F18" s="97"/>
      <c r="G18" s="168" t="e">
        <f>#REF!</f>
        <v>#REF!</v>
      </c>
      <c r="H18" s="97" t="e">
        <f t="shared" si="0"/>
        <v>#REF!</v>
      </c>
    </row>
    <row r="19" spans="1:12" ht="36.75" customHeight="1" x14ac:dyDescent="0.3">
      <c r="A19" s="24" t="s">
        <v>22</v>
      </c>
      <c r="B19" s="37" t="s">
        <v>19</v>
      </c>
      <c r="C19" s="37" t="s">
        <v>23</v>
      </c>
      <c r="D19" s="69"/>
      <c r="E19" s="96">
        <f>E20+E22+E24</f>
        <v>4523.2000000000007</v>
      </c>
      <c r="F19" s="97"/>
      <c r="G19" s="168" t="e">
        <f>#REF!</f>
        <v>#REF!</v>
      </c>
      <c r="H19" s="97" t="e">
        <f t="shared" si="0"/>
        <v>#REF!</v>
      </c>
    </row>
    <row r="20" spans="1:12" ht="75" x14ac:dyDescent="0.3">
      <c r="A20" s="62" t="s">
        <v>14</v>
      </c>
      <c r="B20" s="112" t="s">
        <v>19</v>
      </c>
      <c r="C20" s="44" t="s">
        <v>23</v>
      </c>
      <c r="D20" s="45">
        <v>100</v>
      </c>
      <c r="E20" s="46">
        <f>E21</f>
        <v>2840.6</v>
      </c>
      <c r="F20" s="97"/>
      <c r="G20" s="168" t="e">
        <f>#REF!</f>
        <v>#REF!</v>
      </c>
      <c r="H20" s="97" t="e">
        <f t="shared" si="0"/>
        <v>#REF!</v>
      </c>
    </row>
    <row r="21" spans="1:12" ht="37.5" x14ac:dyDescent="0.3">
      <c r="A21" s="12" t="s">
        <v>15</v>
      </c>
      <c r="B21" s="112" t="s">
        <v>19</v>
      </c>
      <c r="C21" s="44" t="s">
        <v>23</v>
      </c>
      <c r="D21" s="45">
        <v>120</v>
      </c>
      <c r="E21" s="46">
        <f>'Прилож 2 функц '!E26</f>
        <v>2840.6</v>
      </c>
      <c r="F21" s="97"/>
      <c r="G21" s="168" t="e">
        <f>#REF!</f>
        <v>#REF!</v>
      </c>
      <c r="H21" s="97" t="e">
        <f t="shared" si="0"/>
        <v>#REF!</v>
      </c>
    </row>
    <row r="22" spans="1:12" ht="37.5" x14ac:dyDescent="0.3">
      <c r="A22" s="12" t="s">
        <v>24</v>
      </c>
      <c r="B22" s="112" t="s">
        <v>19</v>
      </c>
      <c r="C22" s="44" t="s">
        <v>23</v>
      </c>
      <c r="D22" s="45">
        <v>200</v>
      </c>
      <c r="E22" s="46">
        <f>E23</f>
        <v>1673.5</v>
      </c>
      <c r="F22" s="97"/>
      <c r="G22" s="168" t="e">
        <f>#REF!</f>
        <v>#REF!</v>
      </c>
      <c r="H22" s="97" t="e">
        <f t="shared" si="0"/>
        <v>#REF!</v>
      </c>
    </row>
    <row r="23" spans="1:12" ht="37.5" x14ac:dyDescent="0.3">
      <c r="A23" s="12" t="s">
        <v>25</v>
      </c>
      <c r="B23" s="112" t="s">
        <v>19</v>
      </c>
      <c r="C23" s="44" t="s">
        <v>23</v>
      </c>
      <c r="D23" s="45">
        <v>240</v>
      </c>
      <c r="E23" s="48">
        <f>'Прилож 2 функц '!E28</f>
        <v>1673.5</v>
      </c>
      <c r="F23" s="97"/>
      <c r="G23" s="168" t="e">
        <f>#REF!</f>
        <v>#REF!</v>
      </c>
      <c r="H23" s="97" t="e">
        <f t="shared" si="0"/>
        <v>#REF!</v>
      </c>
    </row>
    <row r="24" spans="1:12" ht="18.75" x14ac:dyDescent="0.3">
      <c r="A24" s="52" t="s">
        <v>26</v>
      </c>
      <c r="B24" s="112" t="s">
        <v>19</v>
      </c>
      <c r="C24" s="44" t="s">
        <v>23</v>
      </c>
      <c r="D24" s="45">
        <v>800</v>
      </c>
      <c r="E24" s="48">
        <f>E25</f>
        <v>9.1</v>
      </c>
      <c r="F24" s="97"/>
      <c r="G24" s="168" t="e">
        <f>#REF!</f>
        <v>#REF!</v>
      </c>
      <c r="H24" s="97" t="e">
        <f t="shared" si="0"/>
        <v>#REF!</v>
      </c>
    </row>
    <row r="25" spans="1:12" ht="18.75" x14ac:dyDescent="0.3">
      <c r="A25" s="52" t="s">
        <v>27</v>
      </c>
      <c r="B25" s="112" t="s">
        <v>19</v>
      </c>
      <c r="C25" s="44" t="s">
        <v>23</v>
      </c>
      <c r="D25" s="45">
        <v>850</v>
      </c>
      <c r="E25" s="48">
        <f>'Прилож 2 функц '!E30</f>
        <v>9.1</v>
      </c>
      <c r="F25" s="97"/>
      <c r="G25" s="168" t="e">
        <f>#REF!</f>
        <v>#REF!</v>
      </c>
      <c r="H25" s="97" t="e">
        <f t="shared" si="0"/>
        <v>#REF!</v>
      </c>
    </row>
    <row r="26" spans="1:12" ht="18.75" x14ac:dyDescent="0.3">
      <c r="A26" s="38" t="s">
        <v>140</v>
      </c>
      <c r="B26" s="114" t="s">
        <v>48</v>
      </c>
      <c r="C26" s="114"/>
      <c r="D26" s="115"/>
      <c r="E26" s="96">
        <f>E27</f>
        <v>96</v>
      </c>
      <c r="F26" s="97"/>
      <c r="G26" s="168" t="e">
        <f>#REF!</f>
        <v>#REF!</v>
      </c>
      <c r="H26" s="97" t="e">
        <f t="shared" si="0"/>
        <v>#REF!</v>
      </c>
    </row>
    <row r="27" spans="1:12" ht="56.25" x14ac:dyDescent="0.3">
      <c r="A27" s="24" t="s">
        <v>47</v>
      </c>
      <c r="B27" s="114" t="s">
        <v>48</v>
      </c>
      <c r="C27" s="114" t="s">
        <v>49</v>
      </c>
      <c r="D27" s="115"/>
      <c r="E27" s="116">
        <f>E28</f>
        <v>96</v>
      </c>
      <c r="F27" s="97"/>
      <c r="G27" s="168" t="e">
        <f>#REF!</f>
        <v>#REF!</v>
      </c>
      <c r="H27" s="97" t="e">
        <f t="shared" si="0"/>
        <v>#REF!</v>
      </c>
    </row>
    <row r="28" spans="1:12" ht="18.75" x14ac:dyDescent="0.3">
      <c r="A28" s="52" t="s">
        <v>26</v>
      </c>
      <c r="B28" s="112" t="s">
        <v>48</v>
      </c>
      <c r="C28" s="109" t="s">
        <v>49</v>
      </c>
      <c r="D28" s="59">
        <v>800</v>
      </c>
      <c r="E28" s="46">
        <f>E29</f>
        <v>96</v>
      </c>
      <c r="F28" s="97"/>
      <c r="G28" s="168" t="e">
        <f>#REF!</f>
        <v>#REF!</v>
      </c>
      <c r="H28" s="97" t="e">
        <f t="shared" si="0"/>
        <v>#REF!</v>
      </c>
    </row>
    <row r="29" spans="1:12" ht="18.75" x14ac:dyDescent="0.3">
      <c r="A29" s="52" t="s">
        <v>50</v>
      </c>
      <c r="B29" s="109" t="s">
        <v>48</v>
      </c>
      <c r="C29" s="109" t="s">
        <v>49</v>
      </c>
      <c r="D29" s="117">
        <v>850</v>
      </c>
      <c r="E29" s="46">
        <f>'Прилож 2 функц '!E56</f>
        <v>96</v>
      </c>
      <c r="F29" s="97"/>
      <c r="G29" s="168" t="e">
        <f>#REF!</f>
        <v>#REF!</v>
      </c>
      <c r="H29" s="97" t="e">
        <f t="shared" si="0"/>
        <v>#REF!</v>
      </c>
    </row>
    <row r="30" spans="1:12" ht="105.75" customHeight="1" x14ac:dyDescent="0.3">
      <c r="A30" s="167" t="s">
        <v>196</v>
      </c>
      <c r="B30" s="118"/>
      <c r="C30" s="37"/>
      <c r="D30" s="119"/>
      <c r="E30" s="57">
        <f>E31+E69+E74+E82+E98+E127+E138+E154+E167</f>
        <v>92570.300000000017</v>
      </c>
      <c r="F30" s="97"/>
      <c r="G30" s="168" t="e">
        <f>#REF!</f>
        <v>#REF!</v>
      </c>
      <c r="H30" s="97" t="e">
        <f t="shared" si="0"/>
        <v>#REF!</v>
      </c>
      <c r="J30" s="97"/>
    </row>
    <row r="31" spans="1:12" ht="18.75" x14ac:dyDescent="0.3">
      <c r="A31" s="38" t="s">
        <v>7</v>
      </c>
      <c r="B31" s="101" t="s">
        <v>139</v>
      </c>
      <c r="C31" s="37"/>
      <c r="D31" s="69"/>
      <c r="E31" s="96">
        <f>E32+E50+E54</f>
        <v>16789.599999999999</v>
      </c>
      <c r="F31" s="97"/>
      <c r="G31" s="168" t="e">
        <f>#REF!</f>
        <v>#REF!</v>
      </c>
      <c r="H31" s="97" t="e">
        <f t="shared" si="0"/>
        <v>#REF!</v>
      </c>
    </row>
    <row r="32" spans="1:12" ht="61.5" customHeight="1" x14ac:dyDescent="0.3">
      <c r="A32" s="24" t="s">
        <v>28</v>
      </c>
      <c r="B32" s="102" t="s">
        <v>31</v>
      </c>
      <c r="C32" s="37"/>
      <c r="D32" s="69"/>
      <c r="E32" s="96">
        <f>E33+E36+E43+E45</f>
        <v>15801.5</v>
      </c>
      <c r="F32" s="97"/>
      <c r="G32" s="168" t="e">
        <f>#REF!</f>
        <v>#REF!</v>
      </c>
      <c r="H32" s="97" t="e">
        <f t="shared" si="0"/>
        <v>#REF!</v>
      </c>
      <c r="L32" s="97"/>
    </row>
    <row r="33" spans="1:10" ht="85.5" customHeight="1" x14ac:dyDescent="0.3">
      <c r="A33" s="24" t="s">
        <v>30</v>
      </c>
      <c r="B33" s="37" t="s">
        <v>31</v>
      </c>
      <c r="C33" s="37" t="s">
        <v>32</v>
      </c>
      <c r="D33" s="69"/>
      <c r="E33" s="96">
        <f>E34</f>
        <v>1534.5</v>
      </c>
      <c r="F33" s="97"/>
      <c r="G33" s="168" t="e">
        <f>#REF!</f>
        <v>#REF!</v>
      </c>
      <c r="H33" s="97" t="e">
        <f t="shared" si="0"/>
        <v>#REF!</v>
      </c>
      <c r="J33" s="97"/>
    </row>
    <row r="34" spans="1:10" ht="75" x14ac:dyDescent="0.3">
      <c r="A34" s="62" t="s">
        <v>14</v>
      </c>
      <c r="B34" s="44" t="s">
        <v>31</v>
      </c>
      <c r="C34" s="44" t="s">
        <v>32</v>
      </c>
      <c r="D34" s="45">
        <v>100</v>
      </c>
      <c r="E34" s="46">
        <f>E35</f>
        <v>1534.5</v>
      </c>
      <c r="F34" s="97"/>
      <c r="G34" s="168" t="e">
        <f>#REF!</f>
        <v>#REF!</v>
      </c>
      <c r="H34" s="97" t="e">
        <f t="shared" si="0"/>
        <v>#REF!</v>
      </c>
    </row>
    <row r="35" spans="1:10" ht="37.5" x14ac:dyDescent="0.3">
      <c r="A35" s="12" t="s">
        <v>15</v>
      </c>
      <c r="B35" s="44" t="s">
        <v>31</v>
      </c>
      <c r="C35" s="44" t="s">
        <v>32</v>
      </c>
      <c r="D35" s="45">
        <v>120</v>
      </c>
      <c r="E35" s="46">
        <f>'Прилож 2 функц '!E34</f>
        <v>1534.5</v>
      </c>
      <c r="F35" s="97"/>
      <c r="G35" s="168" t="e">
        <f>#REF!</f>
        <v>#REF!</v>
      </c>
      <c r="H35" s="97" t="e">
        <f t="shared" si="0"/>
        <v>#REF!</v>
      </c>
    </row>
    <row r="36" spans="1:10" ht="56.25" x14ac:dyDescent="0.3">
      <c r="A36" s="24" t="s">
        <v>33</v>
      </c>
      <c r="B36" s="37" t="s">
        <v>31</v>
      </c>
      <c r="C36" s="37" t="s">
        <v>34</v>
      </c>
      <c r="D36" s="120"/>
      <c r="E36" s="57">
        <f>E37+E39+E41</f>
        <v>11165.5</v>
      </c>
      <c r="F36" s="97"/>
      <c r="G36" s="168" t="e">
        <f>#REF!</f>
        <v>#REF!</v>
      </c>
      <c r="H36" s="97" t="e">
        <f t="shared" si="0"/>
        <v>#REF!</v>
      </c>
    </row>
    <row r="37" spans="1:10" ht="75" x14ac:dyDescent="0.3">
      <c r="A37" s="62" t="s">
        <v>14</v>
      </c>
      <c r="B37" s="44" t="s">
        <v>31</v>
      </c>
      <c r="C37" s="44" t="s">
        <v>34</v>
      </c>
      <c r="D37" s="45">
        <v>100</v>
      </c>
      <c r="E37" s="46">
        <f>E38</f>
        <v>9725.2999999999993</v>
      </c>
      <c r="F37" s="97"/>
      <c r="G37" s="168" t="e">
        <f>#REF!</f>
        <v>#REF!</v>
      </c>
      <c r="H37" s="97" t="e">
        <f t="shared" si="0"/>
        <v>#REF!</v>
      </c>
    </row>
    <row r="38" spans="1:10" ht="37.5" x14ac:dyDescent="0.3">
      <c r="A38" s="12" t="s">
        <v>25</v>
      </c>
      <c r="B38" s="44" t="s">
        <v>31</v>
      </c>
      <c r="C38" s="44" t="s">
        <v>34</v>
      </c>
      <c r="D38" s="45">
        <v>120</v>
      </c>
      <c r="E38" s="46">
        <f>'Прилож 2 функц '!E37</f>
        <v>9725.2999999999993</v>
      </c>
      <c r="F38" s="97"/>
      <c r="G38" s="168" t="e">
        <f>#REF!</f>
        <v>#REF!</v>
      </c>
      <c r="H38" s="97" t="e">
        <f t="shared" si="0"/>
        <v>#REF!</v>
      </c>
    </row>
    <row r="39" spans="1:10" ht="37.5" x14ac:dyDescent="0.3">
      <c r="A39" s="12" t="s">
        <v>24</v>
      </c>
      <c r="B39" s="44" t="s">
        <v>31</v>
      </c>
      <c r="C39" s="44" t="s">
        <v>34</v>
      </c>
      <c r="D39" s="45">
        <v>200</v>
      </c>
      <c r="E39" s="46">
        <f>E40</f>
        <v>1437.2</v>
      </c>
      <c r="F39" s="97"/>
      <c r="G39" s="168" t="e">
        <f>#REF!</f>
        <v>#REF!</v>
      </c>
      <c r="H39" s="97" t="e">
        <f t="shared" si="0"/>
        <v>#REF!</v>
      </c>
    </row>
    <row r="40" spans="1:10" ht="37.5" x14ac:dyDescent="0.3">
      <c r="A40" s="12" t="s">
        <v>25</v>
      </c>
      <c r="B40" s="44" t="s">
        <v>31</v>
      </c>
      <c r="C40" s="44" t="s">
        <v>34</v>
      </c>
      <c r="D40" s="45">
        <v>240</v>
      </c>
      <c r="E40" s="46">
        <f>'Прилож 2 функц '!E39</f>
        <v>1437.2</v>
      </c>
      <c r="F40" s="97"/>
      <c r="G40" s="168" t="e">
        <f>#REF!</f>
        <v>#REF!</v>
      </c>
      <c r="H40" s="97" t="e">
        <f t="shared" si="0"/>
        <v>#REF!</v>
      </c>
    </row>
    <row r="41" spans="1:10" ht="18.75" x14ac:dyDescent="0.3">
      <c r="A41" s="52" t="s">
        <v>26</v>
      </c>
      <c r="B41" s="44" t="s">
        <v>31</v>
      </c>
      <c r="C41" s="44" t="s">
        <v>34</v>
      </c>
      <c r="D41" s="45">
        <v>800</v>
      </c>
      <c r="E41" s="46">
        <f>E42</f>
        <v>3</v>
      </c>
      <c r="F41" s="97"/>
      <c r="G41" s="168" t="e">
        <f>#REF!</f>
        <v>#REF!</v>
      </c>
      <c r="H41" s="97" t="e">
        <f t="shared" si="0"/>
        <v>#REF!</v>
      </c>
    </row>
    <row r="42" spans="1:10" ht="18.75" x14ac:dyDescent="0.3">
      <c r="A42" s="52" t="s">
        <v>27</v>
      </c>
      <c r="B42" s="44" t="s">
        <v>31</v>
      </c>
      <c r="C42" s="44" t="s">
        <v>34</v>
      </c>
      <c r="D42" s="45">
        <v>850</v>
      </c>
      <c r="E42" s="46">
        <f>'Прилож 2 функц '!E41</f>
        <v>3</v>
      </c>
      <c r="F42" s="97"/>
      <c r="G42" s="168" t="e">
        <f>#REF!</f>
        <v>#REF!</v>
      </c>
      <c r="H42" s="97" t="e">
        <f t="shared" si="0"/>
        <v>#REF!</v>
      </c>
    </row>
    <row r="43" spans="1:10" ht="56.25" x14ac:dyDescent="0.3">
      <c r="A43" s="26" t="s">
        <v>175</v>
      </c>
      <c r="B43" s="37" t="s">
        <v>31</v>
      </c>
      <c r="C43" s="102" t="s">
        <v>176</v>
      </c>
      <c r="D43" s="120">
        <v>100</v>
      </c>
      <c r="E43" s="96">
        <f>E44</f>
        <v>923.3</v>
      </c>
      <c r="F43" s="97"/>
      <c r="G43" s="168" t="e">
        <f>#REF!</f>
        <v>#REF!</v>
      </c>
      <c r="H43" s="97" t="e">
        <f t="shared" si="0"/>
        <v>#REF!</v>
      </c>
    </row>
    <row r="44" spans="1:10" ht="37.5" x14ac:dyDescent="0.3">
      <c r="A44" s="12" t="s">
        <v>15</v>
      </c>
      <c r="B44" s="44" t="s">
        <v>31</v>
      </c>
      <c r="C44" s="110" t="s">
        <v>176</v>
      </c>
      <c r="D44" s="45">
        <v>120</v>
      </c>
      <c r="E44" s="46">
        <f>'Прилож 2 функц '!E43</f>
        <v>923.3</v>
      </c>
      <c r="F44" s="97"/>
      <c r="G44" s="168" t="e">
        <f>#REF!</f>
        <v>#REF!</v>
      </c>
      <c r="H44" s="97" t="e">
        <f t="shared" ref="H44:H102" si="1">E44-G44</f>
        <v>#REF!</v>
      </c>
    </row>
    <row r="45" spans="1:10" ht="75" x14ac:dyDescent="0.3">
      <c r="A45" s="26" t="s">
        <v>37</v>
      </c>
      <c r="B45" s="56" t="s">
        <v>31</v>
      </c>
      <c r="C45" s="102" t="s">
        <v>38</v>
      </c>
      <c r="D45" s="121"/>
      <c r="E45" s="96">
        <f>E46+E48</f>
        <v>2178.1999999999998</v>
      </c>
      <c r="F45" s="97"/>
      <c r="G45" s="168" t="e">
        <f>#REF!</f>
        <v>#REF!</v>
      </c>
      <c r="H45" s="97" t="e">
        <f t="shared" si="1"/>
        <v>#REF!</v>
      </c>
    </row>
    <row r="46" spans="1:10" ht="75" x14ac:dyDescent="0.3">
      <c r="A46" s="108" t="s">
        <v>14</v>
      </c>
      <c r="B46" s="44" t="s">
        <v>31</v>
      </c>
      <c r="C46" s="44" t="s">
        <v>38</v>
      </c>
      <c r="D46" s="121">
        <v>100</v>
      </c>
      <c r="E46" s="48">
        <f>E47</f>
        <v>2031.2</v>
      </c>
      <c r="F46" s="97"/>
      <c r="G46" s="168" t="e">
        <f>#REF!</f>
        <v>#REF!</v>
      </c>
      <c r="H46" s="97" t="e">
        <f t="shared" si="1"/>
        <v>#REF!</v>
      </c>
    </row>
    <row r="47" spans="1:10" ht="37.5" x14ac:dyDescent="0.3">
      <c r="A47" s="108" t="s">
        <v>15</v>
      </c>
      <c r="B47" s="44" t="s">
        <v>31</v>
      </c>
      <c r="C47" s="44" t="s">
        <v>38</v>
      </c>
      <c r="D47" s="121">
        <v>120</v>
      </c>
      <c r="E47" s="48">
        <f>'Прилож 2 функц '!E46</f>
        <v>2031.2</v>
      </c>
      <c r="F47" s="97"/>
      <c r="G47" s="168" t="e">
        <f>#REF!</f>
        <v>#REF!</v>
      </c>
      <c r="H47" s="97" t="e">
        <f t="shared" si="1"/>
        <v>#REF!</v>
      </c>
    </row>
    <row r="48" spans="1:10" ht="37.5" x14ac:dyDescent="0.3">
      <c r="A48" s="12" t="s">
        <v>24</v>
      </c>
      <c r="B48" s="44" t="s">
        <v>31</v>
      </c>
      <c r="C48" s="44" t="s">
        <v>38</v>
      </c>
      <c r="D48" s="121">
        <v>200</v>
      </c>
      <c r="E48" s="48">
        <f>E49</f>
        <v>147</v>
      </c>
      <c r="F48" s="97"/>
      <c r="G48" s="168" t="e">
        <f>#REF!</f>
        <v>#REF!</v>
      </c>
      <c r="H48" s="97" t="e">
        <f t="shared" si="1"/>
        <v>#REF!</v>
      </c>
    </row>
    <row r="49" spans="1:8" ht="37.5" x14ac:dyDescent="0.3">
      <c r="A49" s="12" t="s">
        <v>25</v>
      </c>
      <c r="B49" s="44" t="s">
        <v>31</v>
      </c>
      <c r="C49" s="110" t="s">
        <v>38</v>
      </c>
      <c r="D49" s="121">
        <v>240</v>
      </c>
      <c r="E49" s="46">
        <f>'Прилож 2 функц '!E48</f>
        <v>147</v>
      </c>
      <c r="F49" s="97"/>
      <c r="G49" s="168" t="e">
        <f>#REF!</f>
        <v>#REF!</v>
      </c>
      <c r="H49" s="97" t="e">
        <f t="shared" si="1"/>
        <v>#REF!</v>
      </c>
    </row>
    <row r="50" spans="1:8" ht="18.75" x14ac:dyDescent="0.3">
      <c r="A50" s="122" t="s">
        <v>141</v>
      </c>
      <c r="B50" s="37" t="s">
        <v>42</v>
      </c>
      <c r="C50" s="37"/>
      <c r="D50" s="123"/>
      <c r="E50" s="57">
        <f>E51</f>
        <v>30</v>
      </c>
      <c r="F50" s="97"/>
      <c r="G50" s="168" t="e">
        <f>#REF!</f>
        <v>#REF!</v>
      </c>
      <c r="H50" s="97" t="e">
        <f t="shared" si="1"/>
        <v>#REF!</v>
      </c>
    </row>
    <row r="51" spans="1:8" ht="18.75" x14ac:dyDescent="0.3">
      <c r="A51" s="122" t="s">
        <v>142</v>
      </c>
      <c r="B51" s="37" t="s">
        <v>42</v>
      </c>
      <c r="C51" s="37" t="s">
        <v>43</v>
      </c>
      <c r="D51" s="123"/>
      <c r="E51" s="96">
        <f>E52</f>
        <v>30</v>
      </c>
      <c r="F51" s="97"/>
      <c r="G51" s="168" t="e">
        <f>#REF!</f>
        <v>#REF!</v>
      </c>
      <c r="H51" s="97" t="e">
        <f t="shared" si="1"/>
        <v>#REF!</v>
      </c>
    </row>
    <row r="52" spans="1:8" ht="18.75" x14ac:dyDescent="0.3">
      <c r="A52" s="124" t="s">
        <v>26</v>
      </c>
      <c r="B52" s="44" t="s">
        <v>42</v>
      </c>
      <c r="C52" s="44" t="s">
        <v>43</v>
      </c>
      <c r="D52" s="121">
        <v>800</v>
      </c>
      <c r="E52" s="46">
        <f>E53</f>
        <v>30</v>
      </c>
      <c r="F52" s="97"/>
      <c r="G52" s="168" t="e">
        <f>#REF!</f>
        <v>#REF!</v>
      </c>
      <c r="H52" s="97" t="e">
        <f t="shared" si="1"/>
        <v>#REF!</v>
      </c>
    </row>
    <row r="53" spans="1:8" ht="18.75" x14ac:dyDescent="0.3">
      <c r="A53" s="124" t="s">
        <v>44</v>
      </c>
      <c r="B53" s="44" t="s">
        <v>42</v>
      </c>
      <c r="C53" s="44" t="s">
        <v>43</v>
      </c>
      <c r="D53" s="121">
        <v>870</v>
      </c>
      <c r="E53" s="46">
        <f>'Прилож 2 функц '!E52</f>
        <v>30</v>
      </c>
      <c r="F53" s="97"/>
      <c r="G53" s="168" t="e">
        <f>#REF!</f>
        <v>#REF!</v>
      </c>
      <c r="H53" s="97" t="e">
        <f t="shared" si="1"/>
        <v>#REF!</v>
      </c>
    </row>
    <row r="54" spans="1:8" ht="18.75" x14ac:dyDescent="0.3">
      <c r="A54" s="38" t="s">
        <v>140</v>
      </c>
      <c r="B54" s="37" t="s">
        <v>48</v>
      </c>
      <c r="C54" s="44"/>
      <c r="D54" s="111"/>
      <c r="E54" s="96">
        <f>E56+E59+E62+E65</f>
        <v>958.1</v>
      </c>
      <c r="F54" s="170">
        <f>F55+F74</f>
        <v>0</v>
      </c>
      <c r="G54" s="168" t="e">
        <f>#REF!</f>
        <v>#REF!</v>
      </c>
      <c r="H54" s="97" t="e">
        <f t="shared" si="1"/>
        <v>#REF!</v>
      </c>
    </row>
    <row r="55" spans="1:8" ht="18.75" x14ac:dyDescent="0.3">
      <c r="A55" s="38" t="s">
        <v>160</v>
      </c>
      <c r="B55" s="114" t="s">
        <v>48</v>
      </c>
      <c r="C55" s="109"/>
      <c r="D55" s="162"/>
      <c r="E55" s="96">
        <f t="shared" ref="E55:F57" si="2">E56</f>
        <v>400</v>
      </c>
      <c r="F55" s="96">
        <f t="shared" si="2"/>
        <v>0</v>
      </c>
      <c r="G55" s="168" t="e">
        <f>#REF!</f>
        <v>#REF!</v>
      </c>
      <c r="H55" s="97" t="e">
        <f t="shared" si="1"/>
        <v>#REF!</v>
      </c>
    </row>
    <row r="56" spans="1:8" ht="112.5" x14ac:dyDescent="0.3">
      <c r="A56" s="163" t="s">
        <v>161</v>
      </c>
      <c r="B56" s="114" t="s">
        <v>48</v>
      </c>
      <c r="C56" s="114" t="s">
        <v>162</v>
      </c>
      <c r="D56" s="164"/>
      <c r="E56" s="96">
        <f t="shared" si="2"/>
        <v>400</v>
      </c>
      <c r="F56" s="171">
        <f t="shared" si="2"/>
        <v>0</v>
      </c>
      <c r="G56" s="168" t="e">
        <f>#REF!</f>
        <v>#REF!</v>
      </c>
      <c r="H56" s="97" t="e">
        <f t="shared" si="1"/>
        <v>#REF!</v>
      </c>
    </row>
    <row r="57" spans="1:8" ht="18.75" x14ac:dyDescent="0.3">
      <c r="A57" s="52" t="s">
        <v>26</v>
      </c>
      <c r="B57" s="109" t="s">
        <v>48</v>
      </c>
      <c r="C57" s="109" t="s">
        <v>162</v>
      </c>
      <c r="D57" s="117">
        <v>800</v>
      </c>
      <c r="E57" s="46">
        <f t="shared" si="2"/>
        <v>400</v>
      </c>
      <c r="F57" s="171">
        <f t="shared" si="2"/>
        <v>0</v>
      </c>
      <c r="G57" s="168" t="e">
        <f>#REF!</f>
        <v>#REF!</v>
      </c>
      <c r="H57" s="97" t="e">
        <f t="shared" si="1"/>
        <v>#REF!</v>
      </c>
    </row>
    <row r="58" spans="1:8" ht="18.75" x14ac:dyDescent="0.3">
      <c r="A58" s="52" t="s">
        <v>163</v>
      </c>
      <c r="B58" s="109" t="s">
        <v>48</v>
      </c>
      <c r="C58" s="109" t="s">
        <v>162</v>
      </c>
      <c r="D58" s="117">
        <v>830</v>
      </c>
      <c r="E58" s="46">
        <f>'Прилож 2 функц '!E59</f>
        <v>400</v>
      </c>
      <c r="F58" s="171">
        <f>F59</f>
        <v>0</v>
      </c>
      <c r="G58" s="168" t="e">
        <f>#REF!</f>
        <v>#REF!</v>
      </c>
      <c r="H58" s="97" t="e">
        <f t="shared" si="1"/>
        <v>#REF!</v>
      </c>
    </row>
    <row r="59" spans="1:8" ht="18.75" x14ac:dyDescent="0.3">
      <c r="A59" s="165" t="s">
        <v>164</v>
      </c>
      <c r="B59" s="37" t="s">
        <v>48</v>
      </c>
      <c r="C59" s="37" t="s">
        <v>165</v>
      </c>
      <c r="D59" s="120"/>
      <c r="E59" s="40">
        <f>E60</f>
        <v>150</v>
      </c>
      <c r="F59" s="172"/>
      <c r="G59" s="168" t="e">
        <f>#REF!</f>
        <v>#REF!</v>
      </c>
      <c r="H59" s="97" t="e">
        <f t="shared" si="1"/>
        <v>#REF!</v>
      </c>
    </row>
    <row r="60" spans="1:8" ht="42" customHeight="1" x14ac:dyDescent="0.3">
      <c r="A60" s="12" t="s">
        <v>24</v>
      </c>
      <c r="B60" s="44" t="s">
        <v>48</v>
      </c>
      <c r="C60" s="44" t="s">
        <v>165</v>
      </c>
      <c r="D60" s="121">
        <v>200</v>
      </c>
      <c r="E60" s="166">
        <f>E61</f>
        <v>150</v>
      </c>
      <c r="F60" s="173" t="e">
        <f>F61</f>
        <v>#REF!</v>
      </c>
      <c r="G60" s="168" t="e">
        <f>#REF!</f>
        <v>#REF!</v>
      </c>
      <c r="H60" s="97" t="e">
        <f t="shared" si="1"/>
        <v>#REF!</v>
      </c>
    </row>
    <row r="61" spans="1:8" ht="48" customHeight="1" x14ac:dyDescent="0.3">
      <c r="A61" s="12" t="s">
        <v>25</v>
      </c>
      <c r="B61" s="44" t="s">
        <v>48</v>
      </c>
      <c r="C61" s="44" t="s">
        <v>165</v>
      </c>
      <c r="D61" s="121">
        <v>240</v>
      </c>
      <c r="E61" s="46">
        <f>'Прилож 2 функц '!E62</f>
        <v>150</v>
      </c>
      <c r="F61" s="171" t="e">
        <f>#REF!</f>
        <v>#REF!</v>
      </c>
      <c r="G61" s="168" t="e">
        <f>#REF!</f>
        <v>#REF!</v>
      </c>
      <c r="H61" s="97" t="e">
        <f t="shared" si="1"/>
        <v>#REF!</v>
      </c>
    </row>
    <row r="62" spans="1:8" ht="78.75" customHeight="1" x14ac:dyDescent="0.3">
      <c r="A62" s="34" t="s">
        <v>35</v>
      </c>
      <c r="B62" s="37" t="s">
        <v>48</v>
      </c>
      <c r="C62" s="37" t="s">
        <v>36</v>
      </c>
      <c r="D62" s="45"/>
      <c r="E62" s="57">
        <f>E63</f>
        <v>8.1</v>
      </c>
      <c r="F62" s="180"/>
      <c r="G62" s="168" t="e">
        <f>#REF!</f>
        <v>#REF!</v>
      </c>
      <c r="H62" s="97" t="e">
        <f t="shared" si="1"/>
        <v>#REF!</v>
      </c>
    </row>
    <row r="63" spans="1:8" ht="42" customHeight="1" x14ac:dyDescent="0.3">
      <c r="A63" s="12" t="s">
        <v>24</v>
      </c>
      <c r="B63" s="44" t="s">
        <v>48</v>
      </c>
      <c r="C63" s="44" t="s">
        <v>36</v>
      </c>
      <c r="D63" s="113">
        <v>200</v>
      </c>
      <c r="E63" s="46">
        <f>E64</f>
        <v>8.1</v>
      </c>
      <c r="F63" s="180"/>
      <c r="G63" s="168" t="e">
        <f>#REF!</f>
        <v>#REF!</v>
      </c>
      <c r="H63" s="97" t="e">
        <f t="shared" si="1"/>
        <v>#REF!</v>
      </c>
    </row>
    <row r="64" spans="1:8" ht="42.75" customHeight="1" x14ac:dyDescent="0.3">
      <c r="A64" s="12" t="s">
        <v>25</v>
      </c>
      <c r="B64" s="44" t="s">
        <v>48</v>
      </c>
      <c r="C64" s="44" t="s">
        <v>36</v>
      </c>
      <c r="D64" s="45">
        <v>240</v>
      </c>
      <c r="E64" s="46">
        <f>'Прилож 2 функц '!E65</f>
        <v>8.1</v>
      </c>
      <c r="F64" s="180"/>
      <c r="G64" s="168" t="e">
        <f>#REF!</f>
        <v>#REF!</v>
      </c>
      <c r="H64" s="97" t="e">
        <f t="shared" si="1"/>
        <v>#REF!</v>
      </c>
    </row>
    <row r="65" spans="1:8" ht="62.25" customHeight="1" x14ac:dyDescent="0.3">
      <c r="A65" s="41" t="s">
        <v>59</v>
      </c>
      <c r="B65" s="37" t="s">
        <v>48</v>
      </c>
      <c r="C65" s="37" t="s">
        <v>87</v>
      </c>
      <c r="D65" s="69"/>
      <c r="E65" s="116">
        <f>E66</f>
        <v>400</v>
      </c>
      <c r="F65" s="180"/>
      <c r="G65" s="168"/>
      <c r="H65" s="97"/>
    </row>
    <row r="66" spans="1:8" ht="81.75" customHeight="1" x14ac:dyDescent="0.3">
      <c r="A66" s="24" t="s">
        <v>183</v>
      </c>
      <c r="B66" s="125" t="s">
        <v>48</v>
      </c>
      <c r="C66" s="37" t="s">
        <v>87</v>
      </c>
      <c r="D66" s="69"/>
      <c r="E66" s="116">
        <f>E67</f>
        <v>400</v>
      </c>
      <c r="F66" s="180"/>
      <c r="G66" s="168"/>
      <c r="H66" s="97"/>
    </row>
    <row r="67" spans="1:8" ht="42.75" customHeight="1" x14ac:dyDescent="0.3">
      <c r="A67" s="12" t="s">
        <v>24</v>
      </c>
      <c r="B67" s="128" t="s">
        <v>48</v>
      </c>
      <c r="C67" s="44" t="s">
        <v>87</v>
      </c>
      <c r="D67" s="45">
        <v>200</v>
      </c>
      <c r="E67" s="46">
        <f>E68</f>
        <v>400</v>
      </c>
      <c r="F67" s="180"/>
      <c r="G67" s="168"/>
      <c r="H67" s="97"/>
    </row>
    <row r="68" spans="1:8" ht="42.75" customHeight="1" x14ac:dyDescent="0.3">
      <c r="A68" s="12" t="s">
        <v>25</v>
      </c>
      <c r="B68" s="128" t="s">
        <v>48</v>
      </c>
      <c r="C68" s="44" t="s">
        <v>87</v>
      </c>
      <c r="D68" s="45">
        <v>240</v>
      </c>
      <c r="E68" s="46">
        <f>'Прилож 2 функц '!E68</f>
        <v>400</v>
      </c>
      <c r="F68" s="180"/>
      <c r="G68" s="168"/>
      <c r="H68" s="97"/>
    </row>
    <row r="69" spans="1:8" ht="37.5" x14ac:dyDescent="0.3">
      <c r="A69" s="24" t="s">
        <v>51</v>
      </c>
      <c r="B69" s="125" t="s">
        <v>143</v>
      </c>
      <c r="C69" s="37"/>
      <c r="D69" s="59"/>
      <c r="E69" s="57">
        <f>E70</f>
        <v>250</v>
      </c>
      <c r="F69" s="97"/>
      <c r="G69" s="168" t="e">
        <f>#REF!</f>
        <v>#REF!</v>
      </c>
      <c r="H69" s="97" t="e">
        <f t="shared" si="1"/>
        <v>#REF!</v>
      </c>
    </row>
    <row r="70" spans="1:8" ht="36.75" customHeight="1" x14ac:dyDescent="0.3">
      <c r="A70" s="24" t="s">
        <v>224</v>
      </c>
      <c r="B70" s="125" t="s">
        <v>223</v>
      </c>
      <c r="C70" s="37"/>
      <c r="D70" s="59"/>
      <c r="E70" s="96">
        <f>E71</f>
        <v>250</v>
      </c>
      <c r="F70" s="97"/>
      <c r="G70" s="168" t="e">
        <f>#REF!</f>
        <v>#REF!</v>
      </c>
      <c r="H70" s="97" t="e">
        <f t="shared" si="1"/>
        <v>#REF!</v>
      </c>
    </row>
    <row r="71" spans="1:8" ht="93.75" x14ac:dyDescent="0.3">
      <c r="A71" s="24" t="s">
        <v>54</v>
      </c>
      <c r="B71" s="37" t="s">
        <v>223</v>
      </c>
      <c r="C71" s="37" t="s">
        <v>56</v>
      </c>
      <c r="D71" s="69"/>
      <c r="E71" s="96">
        <f>E72</f>
        <v>250</v>
      </c>
      <c r="F71" s="97"/>
      <c r="G71" s="168" t="e">
        <f>#REF!</f>
        <v>#REF!</v>
      </c>
      <c r="H71" s="97" t="e">
        <f t="shared" si="1"/>
        <v>#REF!</v>
      </c>
    </row>
    <row r="72" spans="1:8" ht="37.5" x14ac:dyDescent="0.3">
      <c r="A72" s="12" t="s">
        <v>24</v>
      </c>
      <c r="B72" s="44" t="s">
        <v>223</v>
      </c>
      <c r="C72" s="44" t="s">
        <v>56</v>
      </c>
      <c r="D72" s="59">
        <v>200</v>
      </c>
      <c r="E72" s="126">
        <f>E73</f>
        <v>250</v>
      </c>
      <c r="F72" s="97"/>
      <c r="G72" s="168" t="e">
        <f>#REF!</f>
        <v>#REF!</v>
      </c>
      <c r="H72" s="97" t="e">
        <f t="shared" si="1"/>
        <v>#REF!</v>
      </c>
    </row>
    <row r="73" spans="1:8" ht="37.5" x14ac:dyDescent="0.3">
      <c r="A73" s="12" t="s">
        <v>25</v>
      </c>
      <c r="B73" s="44" t="s">
        <v>223</v>
      </c>
      <c r="C73" s="44" t="s">
        <v>144</v>
      </c>
      <c r="D73" s="59">
        <v>240</v>
      </c>
      <c r="E73" s="126">
        <f>'Прилож 2 функц '!E73</f>
        <v>250</v>
      </c>
      <c r="F73" s="97"/>
      <c r="G73" s="168" t="e">
        <f>#REF!</f>
        <v>#REF!</v>
      </c>
      <c r="H73" s="97" t="e">
        <f t="shared" si="1"/>
        <v>#REF!</v>
      </c>
    </row>
    <row r="74" spans="1:8" ht="18.75" x14ac:dyDescent="0.3">
      <c r="A74" s="38" t="s">
        <v>57</v>
      </c>
      <c r="B74" s="37" t="s">
        <v>145</v>
      </c>
      <c r="C74" s="37"/>
      <c r="D74" s="39"/>
      <c r="E74" s="40">
        <f>E75</f>
        <v>683.2</v>
      </c>
      <c r="F74" s="97"/>
      <c r="G74" s="168" t="e">
        <f>#REF!</f>
        <v>#REF!</v>
      </c>
      <c r="H74" s="97" t="e">
        <f t="shared" si="1"/>
        <v>#REF!</v>
      </c>
    </row>
    <row r="75" spans="1:8" ht="18.75" x14ac:dyDescent="0.3">
      <c r="A75" s="38" t="s">
        <v>58</v>
      </c>
      <c r="B75" s="37" t="s">
        <v>60</v>
      </c>
      <c r="C75" s="37"/>
      <c r="D75" s="39"/>
      <c r="E75" s="40">
        <f>E77</f>
        <v>683.2</v>
      </c>
      <c r="F75" s="97"/>
      <c r="G75" s="168" t="e">
        <f>#REF!</f>
        <v>#REF!</v>
      </c>
      <c r="H75" s="97" t="e">
        <f t="shared" si="1"/>
        <v>#REF!</v>
      </c>
    </row>
    <row r="76" spans="1:8" ht="56.25" x14ac:dyDescent="0.3">
      <c r="A76" s="41" t="s">
        <v>59</v>
      </c>
      <c r="B76" s="37" t="s">
        <v>60</v>
      </c>
      <c r="C76" s="37"/>
      <c r="D76" s="39"/>
      <c r="E76" s="40">
        <f>E77</f>
        <v>683.2</v>
      </c>
      <c r="F76" s="97"/>
      <c r="G76" s="168" t="e">
        <f>#REF!</f>
        <v>#REF!</v>
      </c>
      <c r="H76" s="97" t="e">
        <f t="shared" si="1"/>
        <v>#REF!</v>
      </c>
    </row>
    <row r="77" spans="1:8" ht="56.25" x14ac:dyDescent="0.3">
      <c r="A77" s="42" t="s">
        <v>61</v>
      </c>
      <c r="B77" s="37" t="s">
        <v>60</v>
      </c>
      <c r="C77" s="37" t="s">
        <v>62</v>
      </c>
      <c r="D77" s="39"/>
      <c r="E77" s="40">
        <f>E78+E80</f>
        <v>683.2</v>
      </c>
      <c r="F77" s="97"/>
      <c r="G77" s="168" t="e">
        <f>#REF!</f>
        <v>#REF!</v>
      </c>
      <c r="H77" s="97" t="e">
        <f t="shared" si="1"/>
        <v>#REF!</v>
      </c>
    </row>
    <row r="78" spans="1:8" ht="75" x14ac:dyDescent="0.3">
      <c r="A78" s="43" t="s">
        <v>14</v>
      </c>
      <c r="B78" s="44" t="s">
        <v>60</v>
      </c>
      <c r="C78" s="44" t="s">
        <v>62</v>
      </c>
      <c r="D78" s="45">
        <v>100</v>
      </c>
      <c r="E78" s="46">
        <f>E79</f>
        <v>571.20000000000005</v>
      </c>
      <c r="F78" s="97"/>
      <c r="G78" s="168" t="e">
        <f>#REF!</f>
        <v>#REF!</v>
      </c>
      <c r="H78" s="97" t="e">
        <f t="shared" si="1"/>
        <v>#REF!</v>
      </c>
    </row>
    <row r="79" spans="1:8" ht="18.75" x14ac:dyDescent="0.3">
      <c r="A79" s="47" t="s">
        <v>63</v>
      </c>
      <c r="B79" s="44" t="s">
        <v>60</v>
      </c>
      <c r="C79" s="44" t="s">
        <v>62</v>
      </c>
      <c r="D79" s="45">
        <v>110</v>
      </c>
      <c r="E79" s="46">
        <f>'Прилож 2 функц '!E79</f>
        <v>571.20000000000005</v>
      </c>
      <c r="F79" s="97"/>
      <c r="G79" s="168" t="e">
        <f>#REF!</f>
        <v>#REF!</v>
      </c>
      <c r="H79" s="97" t="e">
        <f t="shared" si="1"/>
        <v>#REF!</v>
      </c>
    </row>
    <row r="80" spans="1:8" ht="37.5" x14ac:dyDescent="0.3">
      <c r="A80" s="12" t="s">
        <v>24</v>
      </c>
      <c r="B80" s="44" t="s">
        <v>60</v>
      </c>
      <c r="C80" s="44" t="s">
        <v>62</v>
      </c>
      <c r="D80" s="45">
        <v>200</v>
      </c>
      <c r="E80" s="46">
        <f>E81</f>
        <v>112</v>
      </c>
      <c r="F80" s="97"/>
      <c r="G80" s="168" t="e">
        <f>#REF!</f>
        <v>#REF!</v>
      </c>
      <c r="H80" s="97" t="e">
        <f t="shared" si="1"/>
        <v>#REF!</v>
      </c>
    </row>
    <row r="81" spans="1:8" ht="37.5" x14ac:dyDescent="0.3">
      <c r="A81" s="12" t="s">
        <v>25</v>
      </c>
      <c r="B81" s="44" t="s">
        <v>60</v>
      </c>
      <c r="C81" s="44" t="s">
        <v>62</v>
      </c>
      <c r="D81" s="45">
        <v>240</v>
      </c>
      <c r="E81" s="48">
        <f>'Прилож 2 функц '!E81</f>
        <v>112</v>
      </c>
      <c r="F81" s="97"/>
      <c r="G81" s="168" t="e">
        <f>#REF!</f>
        <v>#REF!</v>
      </c>
      <c r="H81" s="97" t="e">
        <f t="shared" si="1"/>
        <v>#REF!</v>
      </c>
    </row>
    <row r="82" spans="1:8" ht="18.75" x14ac:dyDescent="0.3">
      <c r="A82" s="38" t="s">
        <v>64</v>
      </c>
      <c r="B82" s="37" t="s">
        <v>146</v>
      </c>
      <c r="C82" s="37"/>
      <c r="D82" s="127"/>
      <c r="E82" s="57">
        <f>E83</f>
        <v>34078.199999999997</v>
      </c>
      <c r="F82" s="97"/>
      <c r="G82" s="168" t="e">
        <f>#REF!</f>
        <v>#REF!</v>
      </c>
      <c r="H82" s="97" t="e">
        <f t="shared" si="1"/>
        <v>#REF!</v>
      </c>
    </row>
    <row r="83" spans="1:8" ht="18" customHeight="1" x14ac:dyDescent="0.3">
      <c r="A83" s="38" t="s">
        <v>66</v>
      </c>
      <c r="B83" s="37" t="s">
        <v>67</v>
      </c>
      <c r="C83" s="37"/>
      <c r="D83" s="127"/>
      <c r="E83" s="96">
        <f>E84+E91</f>
        <v>34078.199999999997</v>
      </c>
      <c r="F83" s="97"/>
      <c r="G83" s="168" t="e">
        <f>#REF!</f>
        <v>#REF!</v>
      </c>
      <c r="H83" s="97" t="e">
        <f t="shared" si="1"/>
        <v>#REF!</v>
      </c>
    </row>
    <row r="84" spans="1:8" ht="54" customHeight="1" x14ac:dyDescent="0.3">
      <c r="A84" s="24" t="s">
        <v>74</v>
      </c>
      <c r="B84" s="50" t="s">
        <v>67</v>
      </c>
      <c r="C84" s="14" t="s">
        <v>75</v>
      </c>
      <c r="D84" s="36"/>
      <c r="E84" s="51">
        <f>E85+E87+E89</f>
        <v>9585.6999999999989</v>
      </c>
      <c r="F84" s="97"/>
      <c r="G84" s="168" t="e">
        <f>#REF!</f>
        <v>#REF!</v>
      </c>
      <c r="H84" s="97" t="e">
        <f t="shared" si="1"/>
        <v>#REF!</v>
      </c>
    </row>
    <row r="85" spans="1:8" ht="84" customHeight="1" x14ac:dyDescent="0.3">
      <c r="A85" s="12" t="s">
        <v>14</v>
      </c>
      <c r="B85" s="18" t="s">
        <v>67</v>
      </c>
      <c r="C85" s="18" t="s">
        <v>75</v>
      </c>
      <c r="D85" s="9">
        <v>100</v>
      </c>
      <c r="E85" s="10">
        <f>E86</f>
        <v>8664.7999999999993</v>
      </c>
      <c r="F85" s="97"/>
      <c r="G85" s="168" t="e">
        <f>#REF!</f>
        <v>#REF!</v>
      </c>
      <c r="H85" s="97" t="e">
        <f t="shared" si="1"/>
        <v>#REF!</v>
      </c>
    </row>
    <row r="86" spans="1:8" ht="18" customHeight="1" x14ac:dyDescent="0.3">
      <c r="A86" s="52" t="s">
        <v>63</v>
      </c>
      <c r="B86" s="18" t="s">
        <v>67</v>
      </c>
      <c r="C86" s="18" t="s">
        <v>75</v>
      </c>
      <c r="D86" s="9">
        <v>110</v>
      </c>
      <c r="E86" s="10">
        <f>'Прилож 2 функц '!E86</f>
        <v>8664.7999999999993</v>
      </c>
      <c r="F86" s="97"/>
      <c r="G86" s="168" t="e">
        <f>#REF!</f>
        <v>#REF!</v>
      </c>
      <c r="H86" s="97" t="e">
        <f t="shared" si="1"/>
        <v>#REF!</v>
      </c>
    </row>
    <row r="87" spans="1:8" ht="48" customHeight="1" x14ac:dyDescent="0.3">
      <c r="A87" s="12" t="s">
        <v>24</v>
      </c>
      <c r="B87" s="16" t="s">
        <v>67</v>
      </c>
      <c r="C87" s="16" t="s">
        <v>75</v>
      </c>
      <c r="D87" s="9">
        <v>200</v>
      </c>
      <c r="E87" s="35">
        <f>E88</f>
        <v>903.9</v>
      </c>
      <c r="F87" s="97"/>
      <c r="G87" s="168" t="e">
        <f>#REF!</f>
        <v>#REF!</v>
      </c>
      <c r="H87" s="97" t="e">
        <f t="shared" si="1"/>
        <v>#REF!</v>
      </c>
    </row>
    <row r="88" spans="1:8" ht="18" customHeight="1" x14ac:dyDescent="0.3">
      <c r="A88" s="12" t="s">
        <v>25</v>
      </c>
      <c r="B88" s="16" t="s">
        <v>67</v>
      </c>
      <c r="C88" s="16" t="s">
        <v>75</v>
      </c>
      <c r="D88" s="9">
        <v>240</v>
      </c>
      <c r="E88" s="35">
        <f>'Прилож 2 функц '!E88</f>
        <v>903.9</v>
      </c>
      <c r="F88" s="97"/>
      <c r="G88" s="168" t="e">
        <f>#REF!</f>
        <v>#REF!</v>
      </c>
      <c r="H88" s="97" t="e">
        <f t="shared" si="1"/>
        <v>#REF!</v>
      </c>
    </row>
    <row r="89" spans="1:8" ht="18" customHeight="1" x14ac:dyDescent="0.3">
      <c r="A89" s="23" t="s">
        <v>26</v>
      </c>
      <c r="B89" s="16" t="s">
        <v>67</v>
      </c>
      <c r="C89" s="16" t="s">
        <v>75</v>
      </c>
      <c r="D89" s="9">
        <v>800</v>
      </c>
      <c r="E89" s="35">
        <f>E90</f>
        <v>17</v>
      </c>
      <c r="F89" s="97"/>
      <c r="G89" s="168" t="e">
        <f>#REF!</f>
        <v>#REF!</v>
      </c>
      <c r="H89" s="97" t="e">
        <f t="shared" si="1"/>
        <v>#REF!</v>
      </c>
    </row>
    <row r="90" spans="1:8" ht="18" customHeight="1" x14ac:dyDescent="0.3">
      <c r="A90" s="23" t="s">
        <v>27</v>
      </c>
      <c r="B90" s="16" t="s">
        <v>67</v>
      </c>
      <c r="C90" s="16" t="s">
        <v>75</v>
      </c>
      <c r="D90" s="9">
        <v>850</v>
      </c>
      <c r="E90" s="35">
        <f>'Прилож 2 функц '!E90</f>
        <v>17</v>
      </c>
      <c r="F90" s="97"/>
      <c r="G90" s="168" t="e">
        <f>#REF!</f>
        <v>#REF!</v>
      </c>
      <c r="H90" s="97" t="e">
        <f t="shared" si="1"/>
        <v>#REF!</v>
      </c>
    </row>
    <row r="91" spans="1:8" ht="60.75" customHeight="1" x14ac:dyDescent="0.3">
      <c r="A91" s="41" t="s">
        <v>59</v>
      </c>
      <c r="B91" s="37" t="s">
        <v>67</v>
      </c>
      <c r="C91" s="37"/>
      <c r="D91" s="127"/>
      <c r="E91" s="96">
        <f>E92+E95</f>
        <v>24492.5</v>
      </c>
      <c r="F91" s="97"/>
      <c r="G91" s="168" t="e">
        <f>#REF!</f>
        <v>#REF!</v>
      </c>
      <c r="H91" s="97" t="e">
        <f t="shared" si="1"/>
        <v>#REF!</v>
      </c>
    </row>
    <row r="92" spans="1:8" ht="40.5" customHeight="1" x14ac:dyDescent="0.3">
      <c r="A92" s="24" t="s">
        <v>319</v>
      </c>
      <c r="B92" s="37" t="s">
        <v>67</v>
      </c>
      <c r="C92" s="37" t="s">
        <v>68</v>
      </c>
      <c r="D92" s="127"/>
      <c r="E92" s="96">
        <f>E93</f>
        <v>12947</v>
      </c>
      <c r="F92" s="97"/>
      <c r="G92" s="168" t="e">
        <f>#REF!</f>
        <v>#REF!</v>
      </c>
      <c r="H92" s="97" t="e">
        <f t="shared" si="1"/>
        <v>#REF!</v>
      </c>
    </row>
    <row r="93" spans="1:8" ht="37.5" x14ac:dyDescent="0.3">
      <c r="A93" s="12" t="s">
        <v>147</v>
      </c>
      <c r="B93" s="44" t="s">
        <v>67</v>
      </c>
      <c r="C93" s="44" t="s">
        <v>68</v>
      </c>
      <c r="D93" s="59">
        <v>200</v>
      </c>
      <c r="E93" s="46">
        <f>E94</f>
        <v>12947</v>
      </c>
      <c r="F93" s="97"/>
      <c r="G93" s="168" t="e">
        <f>#REF!</f>
        <v>#REF!</v>
      </c>
      <c r="H93" s="97" t="e">
        <f t="shared" si="1"/>
        <v>#REF!</v>
      </c>
    </row>
    <row r="94" spans="1:8" ht="37.5" x14ac:dyDescent="0.3">
      <c r="A94" s="12" t="s">
        <v>25</v>
      </c>
      <c r="B94" s="44" t="s">
        <v>67</v>
      </c>
      <c r="C94" s="44" t="s">
        <v>68</v>
      </c>
      <c r="D94" s="59">
        <v>240</v>
      </c>
      <c r="E94" s="46">
        <f>'Прилож 2 функц '!E94</f>
        <v>12947</v>
      </c>
      <c r="F94" s="97"/>
      <c r="G94" s="168" t="e">
        <f>#REF!</f>
        <v>#REF!</v>
      </c>
      <c r="H94" s="97" t="e">
        <f t="shared" si="1"/>
        <v>#REF!</v>
      </c>
    </row>
    <row r="95" spans="1:8" ht="51.75" customHeight="1" x14ac:dyDescent="0.3">
      <c r="A95" s="24" t="s">
        <v>320</v>
      </c>
      <c r="B95" s="37" t="s">
        <v>67</v>
      </c>
      <c r="C95" s="37" t="s">
        <v>72</v>
      </c>
      <c r="D95" s="127"/>
      <c r="E95" s="96">
        <f>E96</f>
        <v>11545.5</v>
      </c>
      <c r="F95" s="97"/>
      <c r="G95" s="168" t="e">
        <f>#REF!</f>
        <v>#REF!</v>
      </c>
      <c r="H95" s="97" t="e">
        <f t="shared" si="1"/>
        <v>#REF!</v>
      </c>
    </row>
    <row r="96" spans="1:8" ht="37.5" x14ac:dyDescent="0.3">
      <c r="A96" s="12" t="s">
        <v>24</v>
      </c>
      <c r="B96" s="44" t="s">
        <v>67</v>
      </c>
      <c r="C96" s="44" t="s">
        <v>72</v>
      </c>
      <c r="D96" s="59">
        <v>200</v>
      </c>
      <c r="E96" s="46">
        <f>E97</f>
        <v>11545.5</v>
      </c>
      <c r="F96" s="97"/>
      <c r="G96" s="168" t="e">
        <f>#REF!</f>
        <v>#REF!</v>
      </c>
      <c r="H96" s="97" t="e">
        <f t="shared" si="1"/>
        <v>#REF!</v>
      </c>
    </row>
    <row r="97" spans="1:8" ht="37.5" x14ac:dyDescent="0.3">
      <c r="A97" s="12" t="s">
        <v>25</v>
      </c>
      <c r="B97" s="44" t="s">
        <v>67</v>
      </c>
      <c r="C97" s="44" t="s">
        <v>72</v>
      </c>
      <c r="D97" s="59">
        <v>240</v>
      </c>
      <c r="E97" s="46">
        <f>'Прилож 2 функц '!E100</f>
        <v>11545.5</v>
      </c>
      <c r="F97" s="97"/>
      <c r="G97" s="168" t="e">
        <f>#REF!</f>
        <v>#REF!</v>
      </c>
      <c r="H97" s="97" t="e">
        <f t="shared" si="1"/>
        <v>#REF!</v>
      </c>
    </row>
    <row r="98" spans="1:8" ht="18.75" x14ac:dyDescent="0.3">
      <c r="A98" s="38" t="s">
        <v>76</v>
      </c>
      <c r="B98" s="37" t="s">
        <v>148</v>
      </c>
      <c r="C98" s="37"/>
      <c r="D98" s="127"/>
      <c r="E98" s="96">
        <f>E99+E103</f>
        <v>668.8</v>
      </c>
      <c r="F98" s="97"/>
      <c r="G98" s="168" t="e">
        <f>#REF!</f>
        <v>#REF!</v>
      </c>
      <c r="H98" s="97" t="e">
        <f t="shared" si="1"/>
        <v>#REF!</v>
      </c>
    </row>
    <row r="99" spans="1:8" ht="37.5" x14ac:dyDescent="0.3">
      <c r="A99" s="24" t="s">
        <v>78</v>
      </c>
      <c r="B99" s="37" t="s">
        <v>80</v>
      </c>
      <c r="C99" s="37"/>
      <c r="D99" s="127"/>
      <c r="E99" s="96">
        <f>E100</f>
        <v>127.8</v>
      </c>
      <c r="F99" s="97"/>
      <c r="G99" s="168" t="e">
        <f>#REF!</f>
        <v>#REF!</v>
      </c>
      <c r="H99" s="97" t="e">
        <f t="shared" si="1"/>
        <v>#REF!</v>
      </c>
    </row>
    <row r="100" spans="1:8" ht="215.25" customHeight="1" x14ac:dyDescent="0.3">
      <c r="A100" s="53" t="s">
        <v>79</v>
      </c>
      <c r="B100" s="37" t="s">
        <v>80</v>
      </c>
      <c r="C100" s="37" t="s">
        <v>81</v>
      </c>
      <c r="D100" s="127"/>
      <c r="E100" s="96">
        <f>E101</f>
        <v>127.8</v>
      </c>
      <c r="F100" s="97"/>
      <c r="G100" s="168" t="e">
        <f>#REF!</f>
        <v>#REF!</v>
      </c>
      <c r="H100" s="97" t="e">
        <f t="shared" si="1"/>
        <v>#REF!</v>
      </c>
    </row>
    <row r="101" spans="1:8" ht="37.5" x14ac:dyDescent="0.3">
      <c r="A101" s="12" t="s">
        <v>24</v>
      </c>
      <c r="B101" s="44" t="s">
        <v>80</v>
      </c>
      <c r="C101" s="44" t="s">
        <v>81</v>
      </c>
      <c r="D101" s="54">
        <v>200</v>
      </c>
      <c r="E101" s="46">
        <f>E102</f>
        <v>127.8</v>
      </c>
      <c r="F101" s="97"/>
      <c r="G101" s="168" t="e">
        <f>#REF!</f>
        <v>#REF!</v>
      </c>
      <c r="H101" s="97" t="e">
        <f t="shared" si="1"/>
        <v>#REF!</v>
      </c>
    </row>
    <row r="102" spans="1:8" ht="37.5" x14ac:dyDescent="0.3">
      <c r="A102" s="12" t="s">
        <v>25</v>
      </c>
      <c r="B102" s="44" t="s">
        <v>80</v>
      </c>
      <c r="C102" s="44" t="s">
        <v>81</v>
      </c>
      <c r="D102" s="54">
        <v>240</v>
      </c>
      <c r="E102" s="46">
        <f>'Прилож 2 функц '!E105</f>
        <v>127.8</v>
      </c>
      <c r="F102" s="97"/>
      <c r="G102" s="168" t="e">
        <f>#REF!</f>
        <v>#REF!</v>
      </c>
      <c r="H102" s="97" t="e">
        <f t="shared" si="1"/>
        <v>#REF!</v>
      </c>
    </row>
    <row r="103" spans="1:8" ht="18.75" x14ac:dyDescent="0.3">
      <c r="A103" s="24" t="s">
        <v>85</v>
      </c>
      <c r="B103" s="37" t="s">
        <v>86</v>
      </c>
      <c r="C103" s="37"/>
      <c r="D103" s="123"/>
      <c r="E103" s="96">
        <f>E104+E107+E111</f>
        <v>541</v>
      </c>
      <c r="F103" s="97"/>
      <c r="G103" s="168" t="e">
        <f>#REF!</f>
        <v>#REF!</v>
      </c>
      <c r="H103" s="97" t="e">
        <f t="shared" ref="H103:H166" si="3">E103-G103</f>
        <v>#REF!</v>
      </c>
    </row>
    <row r="104" spans="1:8" ht="75" x14ac:dyDescent="0.3">
      <c r="A104" s="24" t="s">
        <v>181</v>
      </c>
      <c r="B104" s="37" t="s">
        <v>86</v>
      </c>
      <c r="C104" s="37" t="s">
        <v>182</v>
      </c>
      <c r="D104" s="111"/>
      <c r="E104" s="96">
        <f>E105</f>
        <v>24</v>
      </c>
      <c r="F104" s="97"/>
      <c r="G104" s="168" t="e">
        <f>#REF!</f>
        <v>#REF!</v>
      </c>
      <c r="H104" s="97" t="e">
        <f t="shared" si="3"/>
        <v>#REF!</v>
      </c>
    </row>
    <row r="105" spans="1:8" ht="37.5" x14ac:dyDescent="0.3">
      <c r="A105" s="12" t="s">
        <v>24</v>
      </c>
      <c r="B105" s="44" t="s">
        <v>86</v>
      </c>
      <c r="C105" s="44" t="s">
        <v>182</v>
      </c>
      <c r="D105" s="111">
        <v>200</v>
      </c>
      <c r="E105" s="96">
        <f>E106</f>
        <v>24</v>
      </c>
      <c r="F105" s="97"/>
      <c r="G105" s="168" t="e">
        <f>#REF!</f>
        <v>#REF!</v>
      </c>
      <c r="H105" s="97" t="e">
        <f t="shared" si="3"/>
        <v>#REF!</v>
      </c>
    </row>
    <row r="106" spans="1:8" ht="48" customHeight="1" x14ac:dyDescent="0.3">
      <c r="A106" s="12" t="s">
        <v>25</v>
      </c>
      <c r="B106" s="44" t="s">
        <v>86</v>
      </c>
      <c r="C106" s="44" t="s">
        <v>182</v>
      </c>
      <c r="D106" s="111">
        <v>240</v>
      </c>
      <c r="E106" s="46">
        <f>'Прилож 2 функц '!E109</f>
        <v>24</v>
      </c>
      <c r="F106" s="97"/>
      <c r="G106" s="168" t="e">
        <f>#REF!</f>
        <v>#REF!</v>
      </c>
      <c r="H106" s="97" t="e">
        <f t="shared" si="3"/>
        <v>#REF!</v>
      </c>
    </row>
    <row r="107" spans="1:8" ht="56.25" x14ac:dyDescent="0.3">
      <c r="A107" s="41" t="s">
        <v>59</v>
      </c>
      <c r="B107" s="37" t="s">
        <v>86</v>
      </c>
      <c r="C107" s="37" t="s">
        <v>87</v>
      </c>
      <c r="D107" s="69"/>
      <c r="E107" s="116">
        <f>E108</f>
        <v>145</v>
      </c>
      <c r="F107" s="97"/>
      <c r="G107" s="168" t="e">
        <f>#REF!</f>
        <v>#REF!</v>
      </c>
      <c r="H107" s="97" t="e">
        <f t="shared" si="3"/>
        <v>#REF!</v>
      </c>
    </row>
    <row r="108" spans="1:8" ht="86.25" customHeight="1" x14ac:dyDescent="0.3">
      <c r="A108" s="24" t="s">
        <v>183</v>
      </c>
      <c r="B108" s="125" t="s">
        <v>86</v>
      </c>
      <c r="C108" s="37" t="s">
        <v>87</v>
      </c>
      <c r="D108" s="69"/>
      <c r="E108" s="116">
        <f>E109</f>
        <v>145</v>
      </c>
      <c r="F108" s="97"/>
      <c r="G108" s="168" t="e">
        <f>#REF!</f>
        <v>#REF!</v>
      </c>
      <c r="H108" s="97" t="e">
        <f t="shared" si="3"/>
        <v>#REF!</v>
      </c>
    </row>
    <row r="109" spans="1:8" ht="37.5" x14ac:dyDescent="0.3">
      <c r="A109" s="12" t="s">
        <v>24</v>
      </c>
      <c r="B109" s="128" t="s">
        <v>86</v>
      </c>
      <c r="C109" s="44" t="s">
        <v>87</v>
      </c>
      <c r="D109" s="45">
        <v>200</v>
      </c>
      <c r="E109" s="46">
        <f>E110</f>
        <v>145</v>
      </c>
      <c r="F109" s="97"/>
      <c r="G109" s="168" t="e">
        <f>#REF!</f>
        <v>#REF!</v>
      </c>
      <c r="H109" s="97" t="e">
        <f t="shared" si="3"/>
        <v>#REF!</v>
      </c>
    </row>
    <row r="110" spans="1:8" ht="37.5" x14ac:dyDescent="0.3">
      <c r="A110" s="12" t="s">
        <v>25</v>
      </c>
      <c r="B110" s="128" t="s">
        <v>86</v>
      </c>
      <c r="C110" s="44" t="s">
        <v>87</v>
      </c>
      <c r="D110" s="45">
        <v>240</v>
      </c>
      <c r="E110" s="46">
        <f>'Прилож 2 функц '!E113</f>
        <v>145</v>
      </c>
      <c r="F110" s="97"/>
      <c r="G110" s="168" t="e">
        <f>#REF!</f>
        <v>#REF!</v>
      </c>
      <c r="H110" s="97" t="e">
        <f t="shared" si="3"/>
        <v>#REF!</v>
      </c>
    </row>
    <row r="111" spans="1:8" ht="45.75" customHeight="1" x14ac:dyDescent="0.3">
      <c r="A111" s="24" t="s">
        <v>82</v>
      </c>
      <c r="B111" s="125" t="s">
        <v>86</v>
      </c>
      <c r="C111" s="37"/>
      <c r="D111" s="120"/>
      <c r="E111" s="96">
        <f>E112+E115+E118+E121+E124</f>
        <v>372</v>
      </c>
      <c r="F111" s="97"/>
      <c r="G111" s="168" t="e">
        <f>#REF!</f>
        <v>#REF!</v>
      </c>
      <c r="H111" s="97" t="e">
        <f t="shared" si="3"/>
        <v>#REF!</v>
      </c>
    </row>
    <row r="112" spans="1:8" ht="37.5" x14ac:dyDescent="0.3">
      <c r="A112" s="24" t="s">
        <v>149</v>
      </c>
      <c r="B112" s="125" t="s">
        <v>86</v>
      </c>
      <c r="C112" s="37" t="s">
        <v>89</v>
      </c>
      <c r="D112" s="120"/>
      <c r="E112" s="116">
        <f>E113</f>
        <v>24</v>
      </c>
      <c r="F112" s="97"/>
      <c r="G112" s="168" t="e">
        <f>#REF!</f>
        <v>#REF!</v>
      </c>
      <c r="H112" s="97" t="e">
        <f t="shared" si="3"/>
        <v>#REF!</v>
      </c>
    </row>
    <row r="113" spans="1:8" ht="37.5" x14ac:dyDescent="0.3">
      <c r="A113" s="12" t="s">
        <v>24</v>
      </c>
      <c r="B113" s="128" t="s">
        <v>86</v>
      </c>
      <c r="C113" s="44" t="s">
        <v>89</v>
      </c>
      <c r="D113" s="45">
        <v>200</v>
      </c>
      <c r="E113" s="129">
        <f>E114</f>
        <v>24</v>
      </c>
      <c r="F113" s="97"/>
      <c r="G113" s="168" t="e">
        <f>#REF!</f>
        <v>#REF!</v>
      </c>
      <c r="H113" s="97" t="e">
        <f t="shared" si="3"/>
        <v>#REF!</v>
      </c>
    </row>
    <row r="114" spans="1:8" ht="37.5" x14ac:dyDescent="0.3">
      <c r="A114" s="12" t="s">
        <v>25</v>
      </c>
      <c r="B114" s="128" t="s">
        <v>86</v>
      </c>
      <c r="C114" s="44" t="s">
        <v>89</v>
      </c>
      <c r="D114" s="45">
        <v>240</v>
      </c>
      <c r="E114" s="129">
        <f>'Прилож 2 функц '!E117</f>
        <v>24</v>
      </c>
      <c r="F114" s="97"/>
      <c r="G114" s="168" t="e">
        <f>#REF!</f>
        <v>#REF!</v>
      </c>
      <c r="H114" s="97" t="e">
        <f t="shared" si="3"/>
        <v>#REF!</v>
      </c>
    </row>
    <row r="115" spans="1:8" ht="37.5" x14ac:dyDescent="0.3">
      <c r="A115" s="24" t="s">
        <v>90</v>
      </c>
      <c r="B115" s="125" t="s">
        <v>86</v>
      </c>
      <c r="C115" s="37" t="s">
        <v>91</v>
      </c>
      <c r="D115" s="120"/>
      <c r="E115" s="116">
        <f>E116</f>
        <v>150</v>
      </c>
      <c r="F115" s="97"/>
      <c r="G115" s="168" t="e">
        <f>#REF!</f>
        <v>#REF!</v>
      </c>
      <c r="H115" s="97" t="e">
        <f t="shared" si="3"/>
        <v>#REF!</v>
      </c>
    </row>
    <row r="116" spans="1:8" ht="37.5" x14ac:dyDescent="0.3">
      <c r="A116" s="12" t="s">
        <v>24</v>
      </c>
      <c r="B116" s="128" t="s">
        <v>86</v>
      </c>
      <c r="C116" s="44" t="s">
        <v>91</v>
      </c>
      <c r="D116" s="45">
        <v>200</v>
      </c>
      <c r="E116" s="129">
        <f>E117</f>
        <v>150</v>
      </c>
      <c r="F116" s="97"/>
      <c r="G116" s="168" t="e">
        <f>#REF!</f>
        <v>#REF!</v>
      </c>
      <c r="H116" s="97" t="e">
        <f t="shared" si="3"/>
        <v>#REF!</v>
      </c>
    </row>
    <row r="117" spans="1:8" ht="37.5" x14ac:dyDescent="0.3">
      <c r="A117" s="12" t="s">
        <v>25</v>
      </c>
      <c r="B117" s="128" t="s">
        <v>86</v>
      </c>
      <c r="C117" s="44" t="s">
        <v>91</v>
      </c>
      <c r="D117" s="45">
        <v>240</v>
      </c>
      <c r="E117" s="129">
        <f>'Прилож 2 функц '!E120</f>
        <v>150</v>
      </c>
      <c r="F117" s="97"/>
      <c r="G117" s="168" t="e">
        <f>#REF!</f>
        <v>#REF!</v>
      </c>
      <c r="H117" s="97" t="e">
        <f t="shared" si="3"/>
        <v>#REF!</v>
      </c>
    </row>
    <row r="118" spans="1:8" ht="56.25" x14ac:dyDescent="0.3">
      <c r="A118" s="13" t="s">
        <v>92</v>
      </c>
      <c r="B118" s="125" t="s">
        <v>86</v>
      </c>
      <c r="C118" s="37" t="s">
        <v>93</v>
      </c>
      <c r="D118" s="120"/>
      <c r="E118" s="130">
        <f>E119</f>
        <v>150</v>
      </c>
      <c r="F118" s="97"/>
      <c r="G118" s="168" t="e">
        <f>#REF!</f>
        <v>#REF!</v>
      </c>
      <c r="H118" s="97" t="e">
        <f t="shared" si="3"/>
        <v>#REF!</v>
      </c>
    </row>
    <row r="119" spans="1:8" ht="37.5" x14ac:dyDescent="0.3">
      <c r="A119" s="12" t="s">
        <v>24</v>
      </c>
      <c r="B119" s="128" t="s">
        <v>86</v>
      </c>
      <c r="C119" s="44" t="s">
        <v>93</v>
      </c>
      <c r="D119" s="45">
        <v>200</v>
      </c>
      <c r="E119" s="129">
        <f>E120</f>
        <v>150</v>
      </c>
      <c r="F119" s="97"/>
      <c r="G119" s="168" t="e">
        <f>#REF!</f>
        <v>#REF!</v>
      </c>
      <c r="H119" s="97" t="e">
        <f t="shared" si="3"/>
        <v>#REF!</v>
      </c>
    </row>
    <row r="120" spans="1:8" ht="37.5" x14ac:dyDescent="0.3">
      <c r="A120" s="12" t="s">
        <v>25</v>
      </c>
      <c r="B120" s="128" t="s">
        <v>86</v>
      </c>
      <c r="C120" s="44" t="s">
        <v>94</v>
      </c>
      <c r="D120" s="45">
        <v>240</v>
      </c>
      <c r="E120" s="129">
        <f>'Прилож 2 функц '!E123</f>
        <v>150</v>
      </c>
      <c r="F120" s="97"/>
      <c r="G120" s="168" t="e">
        <f>#REF!</f>
        <v>#REF!</v>
      </c>
      <c r="H120" s="97" t="e">
        <f t="shared" si="3"/>
        <v>#REF!</v>
      </c>
    </row>
    <row r="121" spans="1:8" ht="75" x14ac:dyDescent="0.3">
      <c r="A121" s="13" t="s">
        <v>95</v>
      </c>
      <c r="B121" s="125" t="s">
        <v>86</v>
      </c>
      <c r="C121" s="37" t="s">
        <v>96</v>
      </c>
      <c r="D121" s="39"/>
      <c r="E121" s="116">
        <f>E122</f>
        <v>24</v>
      </c>
      <c r="F121" s="97"/>
      <c r="G121" s="168" t="e">
        <f>#REF!</f>
        <v>#REF!</v>
      </c>
      <c r="H121" s="97" t="e">
        <f t="shared" si="3"/>
        <v>#REF!</v>
      </c>
    </row>
    <row r="122" spans="1:8" ht="37.5" x14ac:dyDescent="0.3">
      <c r="A122" s="12" t="s">
        <v>24</v>
      </c>
      <c r="B122" s="128" t="s">
        <v>86</v>
      </c>
      <c r="C122" s="44" t="s">
        <v>96</v>
      </c>
      <c r="D122" s="59">
        <v>200</v>
      </c>
      <c r="E122" s="46">
        <f>E123</f>
        <v>24</v>
      </c>
      <c r="F122" s="97"/>
      <c r="G122" s="168" t="e">
        <f>#REF!</f>
        <v>#REF!</v>
      </c>
      <c r="H122" s="97" t="e">
        <f t="shared" si="3"/>
        <v>#REF!</v>
      </c>
    </row>
    <row r="123" spans="1:8" ht="37.5" x14ac:dyDescent="0.3">
      <c r="A123" s="12" t="s">
        <v>25</v>
      </c>
      <c r="B123" s="128" t="s">
        <v>86</v>
      </c>
      <c r="C123" s="44" t="s">
        <v>96</v>
      </c>
      <c r="D123" s="59">
        <v>240</v>
      </c>
      <c r="E123" s="48">
        <f>'Прилож 2 функц '!E126</f>
        <v>24</v>
      </c>
      <c r="F123" s="97"/>
      <c r="G123" s="168" t="e">
        <f>#REF!</f>
        <v>#REF!</v>
      </c>
      <c r="H123" s="97" t="e">
        <f t="shared" si="3"/>
        <v>#REF!</v>
      </c>
    </row>
    <row r="124" spans="1:8" ht="150" x14ac:dyDescent="0.3">
      <c r="A124" s="24" t="s">
        <v>97</v>
      </c>
      <c r="B124" s="125" t="s">
        <v>86</v>
      </c>
      <c r="C124" s="56" t="s">
        <v>98</v>
      </c>
      <c r="D124" s="59"/>
      <c r="E124" s="130">
        <f>E125</f>
        <v>24</v>
      </c>
      <c r="F124" s="97"/>
      <c r="G124" s="168" t="e">
        <f>#REF!</f>
        <v>#REF!</v>
      </c>
      <c r="H124" s="97" t="e">
        <f t="shared" si="3"/>
        <v>#REF!</v>
      </c>
    </row>
    <row r="125" spans="1:8" ht="37.5" x14ac:dyDescent="0.3">
      <c r="A125" s="12" t="s">
        <v>24</v>
      </c>
      <c r="B125" s="128" t="s">
        <v>86</v>
      </c>
      <c r="C125" s="58" t="s">
        <v>98</v>
      </c>
      <c r="D125" s="59">
        <v>200</v>
      </c>
      <c r="E125" s="131">
        <f>E126</f>
        <v>24</v>
      </c>
      <c r="F125" s="97"/>
      <c r="G125" s="168" t="e">
        <f>#REF!</f>
        <v>#REF!</v>
      </c>
      <c r="H125" s="97" t="e">
        <f t="shared" si="3"/>
        <v>#REF!</v>
      </c>
    </row>
    <row r="126" spans="1:8" ht="37.5" x14ac:dyDescent="0.3">
      <c r="A126" s="12" t="s">
        <v>25</v>
      </c>
      <c r="B126" s="128" t="s">
        <v>86</v>
      </c>
      <c r="C126" s="58" t="s">
        <v>98</v>
      </c>
      <c r="D126" s="59">
        <v>240</v>
      </c>
      <c r="E126" s="131">
        <f>'Прилож 2 функц '!E129</f>
        <v>24</v>
      </c>
      <c r="F126" s="97"/>
      <c r="G126" s="168">
        <v>24</v>
      </c>
      <c r="H126" s="97">
        <f t="shared" si="3"/>
        <v>0</v>
      </c>
    </row>
    <row r="127" spans="1:8" ht="18.75" x14ac:dyDescent="0.3">
      <c r="A127" s="4" t="s">
        <v>99</v>
      </c>
      <c r="B127" s="37" t="s">
        <v>150</v>
      </c>
      <c r="C127" s="37"/>
      <c r="D127" s="123"/>
      <c r="E127" s="96">
        <f>E128+E133</f>
        <v>4499.7000000000007</v>
      </c>
      <c r="F127" s="97"/>
      <c r="G127" s="168" t="e">
        <f>#REF!</f>
        <v>#REF!</v>
      </c>
      <c r="H127" s="97" t="e">
        <f t="shared" si="3"/>
        <v>#REF!</v>
      </c>
    </row>
    <row r="128" spans="1:8" ht="18.75" x14ac:dyDescent="0.3">
      <c r="A128" s="61" t="s">
        <v>101</v>
      </c>
      <c r="B128" s="37" t="s">
        <v>102</v>
      </c>
      <c r="C128" s="37"/>
      <c r="D128" s="123"/>
      <c r="E128" s="96">
        <f>E129</f>
        <v>3033.3</v>
      </c>
      <c r="F128" s="97"/>
      <c r="G128" s="168" t="e">
        <f>#REF!</f>
        <v>#REF!</v>
      </c>
      <c r="H128" s="97" t="e">
        <f t="shared" si="3"/>
        <v>#REF!</v>
      </c>
    </row>
    <row r="129" spans="1:12" ht="57.75" customHeight="1" x14ac:dyDescent="0.3">
      <c r="A129" s="188" t="s">
        <v>59</v>
      </c>
      <c r="B129" s="37" t="s">
        <v>102</v>
      </c>
      <c r="C129" s="37"/>
      <c r="D129" s="123"/>
      <c r="E129" s="57">
        <f>E130</f>
        <v>3033.3</v>
      </c>
      <c r="F129" s="97"/>
      <c r="G129" s="168" t="e">
        <f>#REF!</f>
        <v>#REF!</v>
      </c>
      <c r="H129" s="97" t="e">
        <f t="shared" si="3"/>
        <v>#REF!</v>
      </c>
    </row>
    <row r="130" spans="1:12" ht="63.75" customHeight="1" x14ac:dyDescent="0.3">
      <c r="A130" s="13" t="s">
        <v>103</v>
      </c>
      <c r="B130" s="37" t="s">
        <v>102</v>
      </c>
      <c r="C130" s="37" t="s">
        <v>104</v>
      </c>
      <c r="D130" s="127"/>
      <c r="E130" s="96">
        <f>E131</f>
        <v>3033.3</v>
      </c>
      <c r="F130" s="97"/>
      <c r="G130" s="168" t="e">
        <f>#REF!</f>
        <v>#REF!</v>
      </c>
      <c r="H130" s="97" t="e">
        <f t="shared" si="3"/>
        <v>#REF!</v>
      </c>
    </row>
    <row r="131" spans="1:12" ht="37.5" x14ac:dyDescent="0.3">
      <c r="A131" s="12" t="s">
        <v>24</v>
      </c>
      <c r="B131" s="44" t="s">
        <v>102</v>
      </c>
      <c r="C131" s="44" t="s">
        <v>104</v>
      </c>
      <c r="D131" s="45">
        <v>200</v>
      </c>
      <c r="E131" s="46">
        <f>E132</f>
        <v>3033.3</v>
      </c>
      <c r="F131" s="97"/>
      <c r="G131" s="168" t="e">
        <f>#REF!</f>
        <v>#REF!</v>
      </c>
      <c r="H131" s="97" t="e">
        <f t="shared" si="3"/>
        <v>#REF!</v>
      </c>
    </row>
    <row r="132" spans="1:12" ht="37.5" x14ac:dyDescent="0.3">
      <c r="A132" s="12" t="s">
        <v>25</v>
      </c>
      <c r="B132" s="44" t="s">
        <v>102</v>
      </c>
      <c r="C132" s="44" t="s">
        <v>104</v>
      </c>
      <c r="D132" s="45">
        <v>240</v>
      </c>
      <c r="E132" s="46">
        <f>'Прилож 2 функц '!E135</f>
        <v>3033.3</v>
      </c>
      <c r="F132" s="97"/>
      <c r="G132" s="168" t="e">
        <f>#REF!</f>
        <v>#REF!</v>
      </c>
      <c r="H132" s="97" t="e">
        <f t="shared" si="3"/>
        <v>#REF!</v>
      </c>
    </row>
    <row r="133" spans="1:12" ht="18.75" x14ac:dyDescent="0.3">
      <c r="A133" s="4" t="s">
        <v>171</v>
      </c>
      <c r="B133" s="21" t="s">
        <v>172</v>
      </c>
      <c r="C133" s="21"/>
      <c r="D133" s="22"/>
      <c r="E133" s="7">
        <f>E134</f>
        <v>1466.4</v>
      </c>
      <c r="F133" s="97"/>
      <c r="G133" s="168" t="e">
        <f>#REF!</f>
        <v>#REF!</v>
      </c>
      <c r="H133" s="97" t="e">
        <f t="shared" si="3"/>
        <v>#REF!</v>
      </c>
    </row>
    <row r="134" spans="1:12" ht="43.5" customHeight="1" x14ac:dyDescent="0.3">
      <c r="A134" s="20" t="s">
        <v>82</v>
      </c>
      <c r="B134" s="21" t="s">
        <v>172</v>
      </c>
      <c r="C134" s="21"/>
      <c r="D134" s="22"/>
      <c r="E134" s="7">
        <f>E135</f>
        <v>1466.4</v>
      </c>
      <c r="F134" s="97"/>
      <c r="G134" s="168" t="e">
        <f>#REF!</f>
        <v>#REF!</v>
      </c>
      <c r="H134" s="97" t="e">
        <f t="shared" si="3"/>
        <v>#REF!</v>
      </c>
    </row>
    <row r="135" spans="1:12" ht="37.5" x14ac:dyDescent="0.3">
      <c r="A135" s="6" t="s">
        <v>83</v>
      </c>
      <c r="B135" s="21" t="s">
        <v>172</v>
      </c>
      <c r="C135" s="8" t="s">
        <v>84</v>
      </c>
      <c r="D135" s="22"/>
      <c r="E135" s="7">
        <f>E136</f>
        <v>1466.4</v>
      </c>
      <c r="F135" s="97"/>
      <c r="G135" s="168" t="e">
        <f>#REF!</f>
        <v>#REF!</v>
      </c>
      <c r="H135" s="97" t="e">
        <f t="shared" si="3"/>
        <v>#REF!</v>
      </c>
    </row>
    <row r="136" spans="1:12" ht="37.5" x14ac:dyDescent="0.3">
      <c r="A136" s="12" t="s">
        <v>24</v>
      </c>
      <c r="B136" s="8" t="s">
        <v>172</v>
      </c>
      <c r="C136" s="8" t="s">
        <v>84</v>
      </c>
      <c r="D136" s="9">
        <v>200</v>
      </c>
      <c r="E136" s="10">
        <f>E137</f>
        <v>1466.4</v>
      </c>
      <c r="F136" s="97"/>
      <c r="G136" s="168" t="e">
        <f>#REF!</f>
        <v>#REF!</v>
      </c>
      <c r="H136" s="97" t="e">
        <f t="shared" si="3"/>
        <v>#REF!</v>
      </c>
    </row>
    <row r="137" spans="1:12" ht="37.5" x14ac:dyDescent="0.3">
      <c r="A137" s="12" t="s">
        <v>25</v>
      </c>
      <c r="B137" s="8" t="s">
        <v>172</v>
      </c>
      <c r="C137" s="8" t="s">
        <v>84</v>
      </c>
      <c r="D137" s="9">
        <v>240</v>
      </c>
      <c r="E137" s="10">
        <f>'Прилож 2 функц '!E140</f>
        <v>1466.4</v>
      </c>
      <c r="F137" s="97"/>
      <c r="G137" s="168" t="e">
        <f>#REF!</f>
        <v>#REF!</v>
      </c>
      <c r="H137" s="97" t="e">
        <f t="shared" si="3"/>
        <v>#REF!</v>
      </c>
    </row>
    <row r="138" spans="1:12" ht="23.25" customHeight="1" x14ac:dyDescent="0.3">
      <c r="A138" s="38" t="s">
        <v>105</v>
      </c>
      <c r="B138" s="37" t="s">
        <v>151</v>
      </c>
      <c r="C138" s="37"/>
      <c r="D138" s="69"/>
      <c r="E138" s="57">
        <f>E139+E143+E147</f>
        <v>17940.8</v>
      </c>
      <c r="F138" s="97"/>
      <c r="G138" s="168" t="e">
        <f>#REF!</f>
        <v>#REF!</v>
      </c>
      <c r="H138" s="97" t="e">
        <f t="shared" si="3"/>
        <v>#REF!</v>
      </c>
    </row>
    <row r="139" spans="1:12" ht="21.75" customHeight="1" x14ac:dyDescent="0.3">
      <c r="A139" s="38" t="s">
        <v>107</v>
      </c>
      <c r="B139" s="37" t="s">
        <v>109</v>
      </c>
      <c r="C139" s="37"/>
      <c r="D139" s="69"/>
      <c r="E139" s="57">
        <f>E140</f>
        <v>522.1</v>
      </c>
      <c r="F139" s="97"/>
      <c r="G139" s="168" t="e">
        <f>#REF!</f>
        <v>#REF!</v>
      </c>
      <c r="H139" s="97" t="e">
        <f t="shared" si="3"/>
        <v>#REF!</v>
      </c>
      <c r="I139" s="97"/>
    </row>
    <row r="140" spans="1:12" ht="143.25" customHeight="1" x14ac:dyDescent="0.3">
      <c r="A140" s="24" t="s">
        <v>169</v>
      </c>
      <c r="B140" s="37" t="s">
        <v>109</v>
      </c>
      <c r="C140" s="21" t="s">
        <v>170</v>
      </c>
      <c r="D140" s="69"/>
      <c r="E140" s="96">
        <f>E141</f>
        <v>522.1</v>
      </c>
      <c r="F140" s="97"/>
      <c r="G140" s="168" t="e">
        <f>#REF!</f>
        <v>#REF!</v>
      </c>
      <c r="H140" s="97" t="e">
        <f t="shared" si="3"/>
        <v>#REF!</v>
      </c>
    </row>
    <row r="141" spans="1:12" ht="18.75" x14ac:dyDescent="0.3">
      <c r="A141" s="132" t="s">
        <v>111</v>
      </c>
      <c r="B141" s="44" t="s">
        <v>109</v>
      </c>
      <c r="C141" s="8" t="s">
        <v>170</v>
      </c>
      <c r="D141" s="45">
        <v>300</v>
      </c>
      <c r="E141" s="46">
        <f>E142</f>
        <v>522.1</v>
      </c>
      <c r="F141" s="97"/>
      <c r="G141" s="168" t="e">
        <f>#REF!</f>
        <v>#REF!</v>
      </c>
      <c r="H141" s="97" t="e">
        <f t="shared" si="3"/>
        <v>#REF!</v>
      </c>
    </row>
    <row r="142" spans="1:12" ht="18.75" x14ac:dyDescent="0.3">
      <c r="A142" s="52" t="s">
        <v>112</v>
      </c>
      <c r="B142" s="44" t="s">
        <v>109</v>
      </c>
      <c r="C142" s="8" t="s">
        <v>170</v>
      </c>
      <c r="D142" s="45">
        <v>310</v>
      </c>
      <c r="E142" s="48">
        <f>'Прилож 2 функц '!E145</f>
        <v>522.1</v>
      </c>
      <c r="F142" s="97"/>
      <c r="G142" s="168" t="e">
        <f>#REF!</f>
        <v>#REF!</v>
      </c>
      <c r="H142" s="97" t="e">
        <f t="shared" si="3"/>
        <v>#REF!</v>
      </c>
      <c r="I142" s="93">
        <v>498.3</v>
      </c>
    </row>
    <row r="143" spans="1:12" ht="18.75" x14ac:dyDescent="0.3">
      <c r="A143" s="4" t="s">
        <v>168</v>
      </c>
      <c r="B143" s="37" t="s">
        <v>167</v>
      </c>
      <c r="C143" s="37"/>
      <c r="D143" s="120"/>
      <c r="E143" s="57">
        <f>E144</f>
        <v>2869.5</v>
      </c>
      <c r="F143" s="97"/>
      <c r="G143" s="168" t="e">
        <f>#REF!</f>
        <v>#REF!</v>
      </c>
      <c r="H143" s="97" t="e">
        <f t="shared" si="3"/>
        <v>#REF!</v>
      </c>
      <c r="K143" s="97">
        <f>E140+E144</f>
        <v>3391.6</v>
      </c>
    </row>
    <row r="144" spans="1:12" ht="234.75" customHeight="1" x14ac:dyDescent="0.3">
      <c r="A144" s="24" t="s">
        <v>108</v>
      </c>
      <c r="B144" s="37" t="s">
        <v>167</v>
      </c>
      <c r="C144" s="37" t="s">
        <v>110</v>
      </c>
      <c r="D144" s="69"/>
      <c r="E144" s="96">
        <f>E145</f>
        <v>2869.5</v>
      </c>
      <c r="F144" s="97"/>
      <c r="G144" s="168" t="e">
        <f>#REF!</f>
        <v>#REF!</v>
      </c>
      <c r="H144" s="97" t="e">
        <f t="shared" si="3"/>
        <v>#REF!</v>
      </c>
      <c r="L144" s="97">
        <f>E142+E144</f>
        <v>3391.6</v>
      </c>
    </row>
    <row r="145" spans="1:12" ht="18.75" x14ac:dyDescent="0.3">
      <c r="A145" s="132" t="s">
        <v>111</v>
      </c>
      <c r="B145" s="44" t="s">
        <v>167</v>
      </c>
      <c r="C145" s="44" t="s">
        <v>110</v>
      </c>
      <c r="D145" s="45">
        <v>300</v>
      </c>
      <c r="E145" s="46">
        <f>E146</f>
        <v>2869.5</v>
      </c>
      <c r="F145" s="97"/>
      <c r="G145" s="168" t="e">
        <f>#REF!</f>
        <v>#REF!</v>
      </c>
      <c r="H145" s="97" t="e">
        <f t="shared" si="3"/>
        <v>#REF!</v>
      </c>
      <c r="L145" s="97">
        <f>L144+E148</f>
        <v>11892</v>
      </c>
    </row>
    <row r="146" spans="1:12" ht="18.75" x14ac:dyDescent="0.3">
      <c r="A146" s="52" t="s">
        <v>112</v>
      </c>
      <c r="B146" s="44" t="s">
        <v>167</v>
      </c>
      <c r="C146" s="44" t="s">
        <v>110</v>
      </c>
      <c r="D146" s="45">
        <v>310</v>
      </c>
      <c r="E146" s="48">
        <f>'Прилож 2 функц '!E149</f>
        <v>2869.5</v>
      </c>
      <c r="F146" s="97"/>
      <c r="G146" s="168" t="e">
        <f>#REF!</f>
        <v>#REF!</v>
      </c>
      <c r="H146" s="97" t="e">
        <f t="shared" si="3"/>
        <v>#REF!</v>
      </c>
    </row>
    <row r="147" spans="1:12" ht="18.75" x14ac:dyDescent="0.3">
      <c r="A147" s="38" t="s">
        <v>113</v>
      </c>
      <c r="B147" s="37" t="s">
        <v>115</v>
      </c>
      <c r="C147" s="37"/>
      <c r="D147" s="69"/>
      <c r="E147" s="57">
        <f>E148+E152</f>
        <v>14549.2</v>
      </c>
      <c r="F147" s="97"/>
      <c r="G147" s="168" t="e">
        <f>#REF!</f>
        <v>#REF!</v>
      </c>
      <c r="H147" s="97" t="e">
        <f t="shared" si="3"/>
        <v>#REF!</v>
      </c>
    </row>
    <row r="148" spans="1:12" ht="57" customHeight="1" x14ac:dyDescent="0.3">
      <c r="A148" s="34" t="s">
        <v>114</v>
      </c>
      <c r="B148" s="37" t="s">
        <v>115</v>
      </c>
      <c r="C148" s="37" t="s">
        <v>116</v>
      </c>
      <c r="D148" s="69"/>
      <c r="E148" s="57">
        <f>E149</f>
        <v>8500.4</v>
      </c>
      <c r="F148" s="97"/>
      <c r="G148" s="168" t="e">
        <f>#REF!</f>
        <v>#REF!</v>
      </c>
      <c r="H148" s="97" t="e">
        <f t="shared" si="3"/>
        <v>#REF!</v>
      </c>
    </row>
    <row r="149" spans="1:12" ht="18.75" x14ac:dyDescent="0.3">
      <c r="A149" s="133" t="s">
        <v>111</v>
      </c>
      <c r="B149" s="44" t="s">
        <v>115</v>
      </c>
      <c r="C149" s="44" t="s">
        <v>116</v>
      </c>
      <c r="D149" s="45">
        <v>300</v>
      </c>
      <c r="E149" s="48">
        <f>E150</f>
        <v>8500.4</v>
      </c>
      <c r="F149" s="97"/>
      <c r="G149" s="168" t="e">
        <f>#REF!</f>
        <v>#REF!</v>
      </c>
      <c r="H149" s="97" t="e">
        <f t="shared" si="3"/>
        <v>#REF!</v>
      </c>
    </row>
    <row r="150" spans="1:12" ht="19.5" customHeight="1" x14ac:dyDescent="0.3">
      <c r="A150" s="65" t="s">
        <v>112</v>
      </c>
      <c r="B150" s="44" t="s">
        <v>115</v>
      </c>
      <c r="C150" s="44" t="s">
        <v>116</v>
      </c>
      <c r="D150" s="45">
        <v>310</v>
      </c>
      <c r="E150" s="48">
        <f>'Прилож 2 функц '!E153</f>
        <v>8500.4</v>
      </c>
      <c r="F150" s="97"/>
      <c r="G150" s="168" t="e">
        <f>#REF!</f>
        <v>#REF!</v>
      </c>
      <c r="H150" s="97" t="e">
        <f t="shared" si="3"/>
        <v>#REF!</v>
      </c>
    </row>
    <row r="151" spans="1:12" ht="67.5" customHeight="1" x14ac:dyDescent="0.3">
      <c r="A151" s="169" t="s">
        <v>117</v>
      </c>
      <c r="B151" s="37" t="s">
        <v>115</v>
      </c>
      <c r="C151" s="37" t="s">
        <v>118</v>
      </c>
      <c r="D151" s="120"/>
      <c r="E151" s="40">
        <f>E152</f>
        <v>6048.8</v>
      </c>
      <c r="F151" s="97"/>
      <c r="G151" s="168" t="e">
        <f>#REF!</f>
        <v>#REF!</v>
      </c>
      <c r="H151" s="97" t="e">
        <f t="shared" si="3"/>
        <v>#REF!</v>
      </c>
    </row>
    <row r="152" spans="1:12" ht="18.75" x14ac:dyDescent="0.3">
      <c r="A152" s="132" t="s">
        <v>111</v>
      </c>
      <c r="B152" s="44" t="s">
        <v>115</v>
      </c>
      <c r="C152" s="44" t="s">
        <v>118</v>
      </c>
      <c r="D152" s="45">
        <v>300</v>
      </c>
      <c r="E152" s="126">
        <f>E153</f>
        <v>6048.8</v>
      </c>
      <c r="F152" s="97"/>
      <c r="G152" s="168" t="e">
        <f>#REF!</f>
        <v>#REF!</v>
      </c>
      <c r="H152" s="97" t="e">
        <f t="shared" si="3"/>
        <v>#REF!</v>
      </c>
    </row>
    <row r="153" spans="1:12" ht="36" customHeight="1" x14ac:dyDescent="0.3">
      <c r="A153" s="65" t="s">
        <v>152</v>
      </c>
      <c r="B153" s="44" t="s">
        <v>115</v>
      </c>
      <c r="C153" s="44" t="s">
        <v>118</v>
      </c>
      <c r="D153" s="45">
        <v>320</v>
      </c>
      <c r="E153" s="126">
        <f>'Прилож 2 функц '!E156</f>
        <v>6048.8</v>
      </c>
      <c r="F153" s="97"/>
      <c r="G153" s="168" t="e">
        <f>#REF!</f>
        <v>#REF!</v>
      </c>
      <c r="H153" s="97" t="e">
        <f t="shared" si="3"/>
        <v>#REF!</v>
      </c>
    </row>
    <row r="154" spans="1:12" ht="18.75" x14ac:dyDescent="0.3">
      <c r="A154" s="38" t="s">
        <v>120</v>
      </c>
      <c r="B154" s="37" t="s">
        <v>153</v>
      </c>
      <c r="C154" s="44"/>
      <c r="D154" s="69"/>
      <c r="E154" s="57">
        <f>E155</f>
        <v>12037.900000000001</v>
      </c>
      <c r="F154" s="97"/>
      <c r="G154" s="168" t="e">
        <f>#REF!</f>
        <v>#REF!</v>
      </c>
      <c r="H154" s="97" t="e">
        <f t="shared" si="3"/>
        <v>#REF!</v>
      </c>
    </row>
    <row r="155" spans="1:12" ht="18.75" x14ac:dyDescent="0.3">
      <c r="A155" s="134" t="s">
        <v>154</v>
      </c>
      <c r="B155" s="37" t="s">
        <v>122</v>
      </c>
      <c r="C155" s="44"/>
      <c r="D155" s="69"/>
      <c r="E155" s="57">
        <f>E156</f>
        <v>12037.900000000001</v>
      </c>
      <c r="F155" s="97"/>
      <c r="G155" s="168" t="e">
        <f>#REF!</f>
        <v>#REF!</v>
      </c>
      <c r="H155" s="97" t="e">
        <f t="shared" si="3"/>
        <v>#REF!</v>
      </c>
    </row>
    <row r="156" spans="1:12" ht="37.5" x14ac:dyDescent="0.3">
      <c r="A156" s="41" t="s">
        <v>82</v>
      </c>
      <c r="B156" s="37" t="s">
        <v>122</v>
      </c>
      <c r="C156" s="37"/>
      <c r="D156" s="69"/>
      <c r="E156" s="57">
        <f>E157+E160</f>
        <v>12037.900000000001</v>
      </c>
      <c r="F156" s="97"/>
      <c r="G156" s="168" t="e">
        <f>#REF!</f>
        <v>#REF!</v>
      </c>
      <c r="H156" s="97" t="e">
        <f t="shared" si="3"/>
        <v>#REF!</v>
      </c>
    </row>
    <row r="157" spans="1:12" ht="54" customHeight="1" x14ac:dyDescent="0.3">
      <c r="A157" s="13" t="s">
        <v>123</v>
      </c>
      <c r="B157" s="37" t="s">
        <v>122</v>
      </c>
      <c r="C157" s="37" t="s">
        <v>124</v>
      </c>
      <c r="D157" s="120"/>
      <c r="E157" s="57">
        <f>E158</f>
        <v>754.6</v>
      </c>
      <c r="F157" s="97"/>
      <c r="G157" s="168" t="e">
        <f>#REF!</f>
        <v>#REF!</v>
      </c>
      <c r="H157" s="97" t="e">
        <f t="shared" si="3"/>
        <v>#REF!</v>
      </c>
    </row>
    <row r="158" spans="1:12" ht="37.5" x14ac:dyDescent="0.3">
      <c r="A158" s="12" t="s">
        <v>24</v>
      </c>
      <c r="B158" s="44" t="s">
        <v>122</v>
      </c>
      <c r="C158" s="44" t="s">
        <v>124</v>
      </c>
      <c r="D158" s="45">
        <v>200</v>
      </c>
      <c r="E158" s="48">
        <f>E159</f>
        <v>754.6</v>
      </c>
      <c r="F158" s="97"/>
      <c r="G158" s="168" t="e">
        <f>#REF!</f>
        <v>#REF!</v>
      </c>
      <c r="H158" s="97" t="e">
        <f t="shared" si="3"/>
        <v>#REF!</v>
      </c>
    </row>
    <row r="159" spans="1:12" ht="37.5" x14ac:dyDescent="0.3">
      <c r="A159" s="12" t="s">
        <v>25</v>
      </c>
      <c r="B159" s="44" t="s">
        <v>122</v>
      </c>
      <c r="C159" s="44" t="s">
        <v>124</v>
      </c>
      <c r="D159" s="45">
        <v>240</v>
      </c>
      <c r="E159" s="48">
        <f>'Прилож 2 функц '!E162</f>
        <v>754.6</v>
      </c>
      <c r="F159" s="97"/>
      <c r="G159" s="168" t="e">
        <f>#REF!</f>
        <v>#REF!</v>
      </c>
      <c r="H159" s="97" t="e">
        <f t="shared" si="3"/>
        <v>#REF!</v>
      </c>
    </row>
    <row r="160" spans="1:12" ht="37.5" x14ac:dyDescent="0.3">
      <c r="A160" s="24" t="s">
        <v>125</v>
      </c>
      <c r="B160" s="37" t="s">
        <v>122</v>
      </c>
      <c r="C160" s="37" t="s">
        <v>126</v>
      </c>
      <c r="D160" s="120"/>
      <c r="E160" s="57">
        <f>E161+E163+E165</f>
        <v>11283.300000000001</v>
      </c>
      <c r="F160" s="97"/>
      <c r="G160" s="168" t="e">
        <f>#REF!</f>
        <v>#REF!</v>
      </c>
      <c r="H160" s="97" t="e">
        <f t="shared" si="3"/>
        <v>#REF!</v>
      </c>
    </row>
    <row r="161" spans="1:8" ht="75" x14ac:dyDescent="0.3">
      <c r="A161" s="62" t="s">
        <v>14</v>
      </c>
      <c r="B161" s="44" t="s">
        <v>122</v>
      </c>
      <c r="C161" s="44" t="s">
        <v>126</v>
      </c>
      <c r="D161" s="45">
        <v>100</v>
      </c>
      <c r="E161" s="48">
        <f>E162</f>
        <v>10073.6</v>
      </c>
      <c r="F161" s="97"/>
      <c r="G161" s="168" t="e">
        <f>#REF!</f>
        <v>#REF!</v>
      </c>
      <c r="H161" s="97" t="e">
        <f t="shared" si="3"/>
        <v>#REF!</v>
      </c>
    </row>
    <row r="162" spans="1:8" ht="18.75" x14ac:dyDescent="0.3">
      <c r="A162" s="52" t="s">
        <v>63</v>
      </c>
      <c r="B162" s="44" t="s">
        <v>122</v>
      </c>
      <c r="C162" s="44" t="s">
        <v>126</v>
      </c>
      <c r="D162" s="45">
        <v>110</v>
      </c>
      <c r="E162" s="48">
        <f>'Прилож 2 функц '!E165</f>
        <v>10073.6</v>
      </c>
      <c r="F162" s="97"/>
      <c r="G162" s="168" t="e">
        <f>#REF!</f>
        <v>#REF!</v>
      </c>
      <c r="H162" s="97" t="e">
        <f t="shared" si="3"/>
        <v>#REF!</v>
      </c>
    </row>
    <row r="163" spans="1:8" ht="37.5" x14ac:dyDescent="0.3">
      <c r="A163" s="12" t="s">
        <v>24</v>
      </c>
      <c r="B163" s="44" t="s">
        <v>122</v>
      </c>
      <c r="C163" s="44" t="s">
        <v>126</v>
      </c>
      <c r="D163" s="45">
        <v>200</v>
      </c>
      <c r="E163" s="48">
        <f>E164</f>
        <v>1207.7</v>
      </c>
      <c r="F163" s="97"/>
      <c r="G163" s="168" t="e">
        <f>#REF!</f>
        <v>#REF!</v>
      </c>
      <c r="H163" s="97" t="e">
        <f t="shared" si="3"/>
        <v>#REF!</v>
      </c>
    </row>
    <row r="164" spans="1:8" ht="37.5" x14ac:dyDescent="0.3">
      <c r="A164" s="12" t="s">
        <v>25</v>
      </c>
      <c r="B164" s="44" t="s">
        <v>122</v>
      </c>
      <c r="C164" s="44" t="s">
        <v>126</v>
      </c>
      <c r="D164" s="45">
        <v>240</v>
      </c>
      <c r="E164" s="48">
        <f>'Прилож 2 функц '!E167</f>
        <v>1207.7</v>
      </c>
      <c r="F164" s="97"/>
      <c r="G164" s="168" t="e">
        <f>#REF!</f>
        <v>#REF!</v>
      </c>
      <c r="H164" s="97" t="e">
        <f t="shared" si="3"/>
        <v>#REF!</v>
      </c>
    </row>
    <row r="165" spans="1:8" ht="18.75" x14ac:dyDescent="0.3">
      <c r="A165" s="52" t="s">
        <v>26</v>
      </c>
      <c r="B165" s="44" t="s">
        <v>122</v>
      </c>
      <c r="C165" s="44" t="s">
        <v>126</v>
      </c>
      <c r="D165" s="45">
        <v>800</v>
      </c>
      <c r="E165" s="48">
        <f>E166</f>
        <v>2</v>
      </c>
      <c r="F165" s="97"/>
      <c r="G165" s="168" t="e">
        <f>#REF!</f>
        <v>#REF!</v>
      </c>
      <c r="H165" s="97" t="e">
        <f t="shared" si="3"/>
        <v>#REF!</v>
      </c>
    </row>
    <row r="166" spans="1:8" ht="18.75" x14ac:dyDescent="0.3">
      <c r="A166" s="52" t="s">
        <v>27</v>
      </c>
      <c r="B166" s="44" t="s">
        <v>122</v>
      </c>
      <c r="C166" s="44" t="s">
        <v>126</v>
      </c>
      <c r="D166" s="45">
        <v>850</v>
      </c>
      <c r="E166" s="48">
        <f>'Прилож 2 функц '!E169</f>
        <v>2</v>
      </c>
      <c r="F166" s="97"/>
      <c r="G166" s="168" t="e">
        <f>#REF!</f>
        <v>#REF!</v>
      </c>
      <c r="H166" s="97" t="e">
        <f t="shared" si="3"/>
        <v>#REF!</v>
      </c>
    </row>
    <row r="167" spans="1:8" ht="21.75" customHeight="1" x14ac:dyDescent="0.3">
      <c r="A167" s="38" t="s">
        <v>127</v>
      </c>
      <c r="B167" s="37" t="s">
        <v>155</v>
      </c>
      <c r="C167" s="135"/>
      <c r="D167" s="69"/>
      <c r="E167" s="57">
        <f>E168+E172</f>
        <v>5622.1</v>
      </c>
      <c r="F167" s="97"/>
      <c r="G167" s="168" t="e">
        <f>#REF!</f>
        <v>#REF!</v>
      </c>
      <c r="H167" s="97" t="e">
        <f t="shared" ref="H167:H181" si="4">E167-G167</f>
        <v>#REF!</v>
      </c>
    </row>
    <row r="168" spans="1:8" ht="18.75" x14ac:dyDescent="0.3">
      <c r="A168" s="38" t="s">
        <v>156</v>
      </c>
      <c r="B168" s="37" t="s">
        <v>131</v>
      </c>
      <c r="C168" s="135"/>
      <c r="D168" s="69"/>
      <c r="E168" s="57">
        <f>E169</f>
        <v>2127.5</v>
      </c>
      <c r="F168" s="97"/>
      <c r="G168" s="168" t="e">
        <f>#REF!</f>
        <v>#REF!</v>
      </c>
      <c r="H168" s="97" t="e">
        <f t="shared" si="4"/>
        <v>#REF!</v>
      </c>
    </row>
    <row r="169" spans="1:8" ht="84" customHeight="1" x14ac:dyDescent="0.3">
      <c r="A169" s="24" t="s">
        <v>130</v>
      </c>
      <c r="B169" s="37" t="s">
        <v>131</v>
      </c>
      <c r="C169" s="37" t="s">
        <v>132</v>
      </c>
      <c r="D169" s="69"/>
      <c r="E169" s="57">
        <f>E170</f>
        <v>2127.5</v>
      </c>
      <c r="F169" s="97"/>
      <c r="G169" s="168" t="e">
        <f>#REF!</f>
        <v>#REF!</v>
      </c>
      <c r="H169" s="97" t="e">
        <f t="shared" si="4"/>
        <v>#REF!</v>
      </c>
    </row>
    <row r="170" spans="1:8" ht="37.5" x14ac:dyDescent="0.3">
      <c r="A170" s="12" t="s">
        <v>24</v>
      </c>
      <c r="B170" s="44" t="s">
        <v>131</v>
      </c>
      <c r="C170" s="44" t="s">
        <v>132</v>
      </c>
      <c r="D170" s="45">
        <v>200</v>
      </c>
      <c r="E170" s="48">
        <f>E171</f>
        <v>2127.5</v>
      </c>
      <c r="F170" s="97"/>
      <c r="G170" s="168" t="e">
        <f>#REF!</f>
        <v>#REF!</v>
      </c>
      <c r="H170" s="97" t="e">
        <f t="shared" si="4"/>
        <v>#REF!</v>
      </c>
    </row>
    <row r="171" spans="1:8" ht="37.5" x14ac:dyDescent="0.3">
      <c r="A171" s="12" t="s">
        <v>25</v>
      </c>
      <c r="B171" s="44" t="s">
        <v>131</v>
      </c>
      <c r="C171" s="44" t="s">
        <v>132</v>
      </c>
      <c r="D171" s="45">
        <v>240</v>
      </c>
      <c r="E171" s="48">
        <f>'Прилож 2 функц '!E174</f>
        <v>2127.5</v>
      </c>
      <c r="F171" s="97"/>
      <c r="G171" s="168" t="e">
        <f>#REF!</f>
        <v>#REF!</v>
      </c>
      <c r="H171" s="97" t="e">
        <f t="shared" si="4"/>
        <v>#REF!</v>
      </c>
    </row>
    <row r="172" spans="1:8" ht="18.75" x14ac:dyDescent="0.3">
      <c r="A172" s="134" t="s">
        <v>133</v>
      </c>
      <c r="B172" s="37" t="s">
        <v>135</v>
      </c>
      <c r="C172" s="37"/>
      <c r="D172" s="69"/>
      <c r="E172" s="57">
        <f>E173</f>
        <v>3494.6000000000004</v>
      </c>
      <c r="F172" s="97"/>
      <c r="G172" s="168" t="e">
        <f>#REF!</f>
        <v>#REF!</v>
      </c>
      <c r="H172" s="97" t="e">
        <f t="shared" si="4"/>
        <v>#REF!</v>
      </c>
    </row>
    <row r="173" spans="1:8" ht="56.25" x14ac:dyDescent="0.3">
      <c r="A173" s="41" t="s">
        <v>134</v>
      </c>
      <c r="B173" s="37" t="s">
        <v>135</v>
      </c>
      <c r="C173" s="37" t="s">
        <v>136</v>
      </c>
      <c r="D173" s="69"/>
      <c r="E173" s="57">
        <f>E174</f>
        <v>3494.6000000000004</v>
      </c>
      <c r="F173" s="97"/>
      <c r="G173" s="168" t="e">
        <f>#REF!</f>
        <v>#REF!</v>
      </c>
      <c r="H173" s="97" t="e">
        <f t="shared" si="4"/>
        <v>#REF!</v>
      </c>
    </row>
    <row r="174" spans="1:8" ht="37.5" x14ac:dyDescent="0.3">
      <c r="A174" s="12" t="s">
        <v>137</v>
      </c>
      <c r="B174" s="44" t="s">
        <v>135</v>
      </c>
      <c r="C174" s="44" t="s">
        <v>136</v>
      </c>
      <c r="D174" s="111"/>
      <c r="E174" s="48">
        <f>E175+E177+E179</f>
        <v>3494.6000000000004</v>
      </c>
      <c r="F174" s="97"/>
      <c r="G174" s="168" t="e">
        <f>#REF!</f>
        <v>#REF!</v>
      </c>
      <c r="H174" s="97" t="e">
        <f t="shared" si="4"/>
        <v>#REF!</v>
      </c>
    </row>
    <row r="175" spans="1:8" ht="75" x14ac:dyDescent="0.3">
      <c r="A175" s="12" t="s">
        <v>14</v>
      </c>
      <c r="B175" s="44" t="s">
        <v>135</v>
      </c>
      <c r="C175" s="44" t="s">
        <v>136</v>
      </c>
      <c r="D175" s="45">
        <v>100</v>
      </c>
      <c r="E175" s="48">
        <f>E176</f>
        <v>3415.3</v>
      </c>
      <c r="F175" s="97"/>
      <c r="G175" s="168" t="e">
        <f>#REF!</f>
        <v>#REF!</v>
      </c>
      <c r="H175" s="97" t="e">
        <f t="shared" si="4"/>
        <v>#REF!</v>
      </c>
    </row>
    <row r="176" spans="1:8" ht="18.75" x14ac:dyDescent="0.3">
      <c r="A176" s="52" t="s">
        <v>63</v>
      </c>
      <c r="B176" s="44" t="s">
        <v>135</v>
      </c>
      <c r="C176" s="44" t="s">
        <v>136</v>
      </c>
      <c r="D176" s="45">
        <v>110</v>
      </c>
      <c r="E176" s="48">
        <f>'Прилож 2 функц '!E179</f>
        <v>3415.3</v>
      </c>
      <c r="F176" s="97"/>
      <c r="G176" s="168" t="e">
        <f>#REF!</f>
        <v>#REF!</v>
      </c>
      <c r="H176" s="97" t="e">
        <f t="shared" si="4"/>
        <v>#REF!</v>
      </c>
    </row>
    <row r="177" spans="1:12" ht="37.5" x14ac:dyDescent="0.3">
      <c r="A177" s="12" t="s">
        <v>24</v>
      </c>
      <c r="B177" s="44" t="s">
        <v>135</v>
      </c>
      <c r="C177" s="44" t="s">
        <v>136</v>
      </c>
      <c r="D177" s="45">
        <v>200</v>
      </c>
      <c r="E177" s="48">
        <v>77.3</v>
      </c>
      <c r="F177" s="97"/>
      <c r="G177" s="168" t="e">
        <f>#REF!</f>
        <v>#REF!</v>
      </c>
      <c r="H177" s="97" t="e">
        <f t="shared" si="4"/>
        <v>#REF!</v>
      </c>
    </row>
    <row r="178" spans="1:12" ht="37.5" x14ac:dyDescent="0.3">
      <c r="A178" s="12" t="s">
        <v>25</v>
      </c>
      <c r="B178" s="44" t="s">
        <v>135</v>
      </c>
      <c r="C178" s="44" t="s">
        <v>136</v>
      </c>
      <c r="D178" s="45">
        <v>240</v>
      </c>
      <c r="E178" s="48">
        <f>'Прилож 2 функц '!E181</f>
        <v>77.3</v>
      </c>
      <c r="F178" s="97"/>
      <c r="G178" s="168" t="e">
        <f>#REF!</f>
        <v>#REF!</v>
      </c>
      <c r="H178" s="97" t="e">
        <f t="shared" si="4"/>
        <v>#REF!</v>
      </c>
    </row>
    <row r="179" spans="1:12" ht="18.75" x14ac:dyDescent="0.3">
      <c r="A179" s="52" t="s">
        <v>26</v>
      </c>
      <c r="B179" s="44" t="s">
        <v>135</v>
      </c>
      <c r="C179" s="44" t="s">
        <v>136</v>
      </c>
      <c r="D179" s="45">
        <v>800</v>
      </c>
      <c r="E179" s="48">
        <f>E180</f>
        <v>2</v>
      </c>
      <c r="F179" s="97"/>
      <c r="G179" s="168" t="e">
        <f>#REF!</f>
        <v>#REF!</v>
      </c>
      <c r="H179" s="97" t="e">
        <f t="shared" si="4"/>
        <v>#REF!</v>
      </c>
    </row>
    <row r="180" spans="1:12" ht="18.75" x14ac:dyDescent="0.3">
      <c r="A180" s="52" t="s">
        <v>27</v>
      </c>
      <c r="B180" s="44" t="s">
        <v>135</v>
      </c>
      <c r="C180" s="44" t="s">
        <v>136</v>
      </c>
      <c r="D180" s="45">
        <v>850</v>
      </c>
      <c r="E180" s="48">
        <f>'Прилож 2 функц '!E183</f>
        <v>2</v>
      </c>
      <c r="F180" s="97"/>
      <c r="G180" s="168" t="e">
        <f>#REF!</f>
        <v>#REF!</v>
      </c>
      <c r="H180" s="97" t="e">
        <f t="shared" si="4"/>
        <v>#REF!</v>
      </c>
    </row>
    <row r="181" spans="1:12" ht="18.75" x14ac:dyDescent="0.3">
      <c r="A181" s="136" t="s">
        <v>138</v>
      </c>
      <c r="B181" s="71"/>
      <c r="C181" s="71"/>
      <c r="D181" s="72"/>
      <c r="E181" s="73">
        <f>E9+E30</f>
        <v>99053.400000000023</v>
      </c>
      <c r="F181" s="97">
        <f>96065-E181</f>
        <v>-2988.4000000000233</v>
      </c>
      <c r="G181" s="168" t="e">
        <f>#REF!</f>
        <v>#REF!</v>
      </c>
      <c r="H181" s="97" t="e">
        <f t="shared" si="4"/>
        <v>#REF!</v>
      </c>
      <c r="L181" s="73">
        <f>'Прилож 2 функц '!E184</f>
        <v>99053.4</v>
      </c>
    </row>
    <row r="182" spans="1:12" ht="20.25" x14ac:dyDescent="0.2">
      <c r="A182" s="137"/>
      <c r="B182" s="138"/>
      <c r="C182" s="140"/>
      <c r="D182" s="143"/>
      <c r="E182" s="205"/>
      <c r="I182" s="97"/>
      <c r="L182" s="97">
        <f>E181-L181</f>
        <v>0</v>
      </c>
    </row>
    <row r="183" spans="1:12" ht="18.75" x14ac:dyDescent="0.3">
      <c r="A183" s="139"/>
      <c r="B183" s="140"/>
      <c r="C183" s="141"/>
      <c r="D183" s="139"/>
      <c r="E183" s="206"/>
      <c r="L183" s="97"/>
    </row>
    <row r="184" spans="1:12" x14ac:dyDescent="0.2">
      <c r="A184" s="142"/>
      <c r="B184" s="143"/>
      <c r="C184" s="143"/>
      <c r="D184" s="142"/>
    </row>
    <row r="185" spans="1:12" x14ac:dyDescent="0.2">
      <c r="A185" s="142"/>
      <c r="B185" s="143"/>
      <c r="C185" s="143"/>
      <c r="D185" s="142"/>
      <c r="E185" s="97"/>
    </row>
    <row r="186" spans="1:12" x14ac:dyDescent="0.2">
      <c r="A186" s="142"/>
      <c r="B186" s="143"/>
      <c r="C186" s="143"/>
      <c r="D186" s="142"/>
    </row>
    <row r="187" spans="1:12" x14ac:dyDescent="0.2">
      <c r="A187" s="144"/>
      <c r="B187" s="143"/>
      <c r="C187" s="143"/>
      <c r="D187" s="142"/>
    </row>
    <row r="188" spans="1:12" x14ac:dyDescent="0.2">
      <c r="A188" s="144"/>
      <c r="B188" s="143"/>
      <c r="C188" s="143"/>
      <c r="D188" s="142"/>
    </row>
    <row r="189" spans="1:12" x14ac:dyDescent="0.2">
      <c r="A189" s="142"/>
      <c r="B189" s="143"/>
      <c r="C189" s="143"/>
      <c r="D189" s="142"/>
    </row>
    <row r="190" spans="1:12" x14ac:dyDescent="0.2">
      <c r="A190" s="142"/>
      <c r="B190" s="143"/>
      <c r="C190" s="143"/>
      <c r="D190" s="142"/>
    </row>
    <row r="191" spans="1:12" x14ac:dyDescent="0.2">
      <c r="A191" s="139"/>
      <c r="B191" s="145"/>
      <c r="C191" s="146"/>
      <c r="D191" s="139"/>
    </row>
    <row r="192" spans="1:12" x14ac:dyDescent="0.2">
      <c r="A192" s="142"/>
      <c r="B192" s="147"/>
      <c r="C192" s="143"/>
      <c r="D192" s="142"/>
    </row>
    <row r="193" spans="1:4" x14ac:dyDescent="0.2">
      <c r="A193" s="139"/>
      <c r="B193" s="146"/>
      <c r="C193" s="146"/>
      <c r="D193" s="139"/>
    </row>
    <row r="194" spans="1:4" x14ac:dyDescent="0.2">
      <c r="A194" s="142"/>
      <c r="B194" s="143"/>
      <c r="C194" s="143"/>
      <c r="D194" s="142"/>
    </row>
    <row r="195" spans="1:4" x14ac:dyDescent="0.2">
      <c r="A195" s="142"/>
      <c r="B195" s="143"/>
      <c r="C195" s="143"/>
      <c r="D195" s="142"/>
    </row>
    <row r="196" spans="1:4" x14ac:dyDescent="0.2">
      <c r="A196" s="142"/>
      <c r="B196" s="143"/>
      <c r="C196" s="143"/>
      <c r="D196" s="142"/>
    </row>
    <row r="197" spans="1:4" x14ac:dyDescent="0.2">
      <c r="A197" s="142"/>
      <c r="B197" s="143"/>
      <c r="C197" s="143"/>
      <c r="D197" s="142"/>
    </row>
    <row r="198" spans="1:4" x14ac:dyDescent="0.2">
      <c r="A198" s="142"/>
      <c r="B198" s="143"/>
      <c r="C198" s="143"/>
      <c r="D198" s="142"/>
    </row>
    <row r="199" spans="1:4" x14ac:dyDescent="0.2">
      <c r="A199" s="142"/>
      <c r="B199" s="143"/>
      <c r="C199" s="143"/>
      <c r="D199" s="142"/>
    </row>
    <row r="200" spans="1:4" x14ac:dyDescent="0.2">
      <c r="A200" s="142"/>
      <c r="B200" s="143"/>
      <c r="C200" s="143"/>
      <c r="D200" s="142"/>
    </row>
    <row r="201" spans="1:4" x14ac:dyDescent="0.2">
      <c r="A201" s="142"/>
      <c r="B201" s="143"/>
      <c r="C201" s="143"/>
      <c r="D201" s="142"/>
    </row>
    <row r="202" spans="1:4" x14ac:dyDescent="0.2">
      <c r="A202" s="142"/>
      <c r="B202" s="143"/>
      <c r="C202" s="143"/>
      <c r="D202" s="142"/>
    </row>
    <row r="203" spans="1:4" x14ac:dyDescent="0.2">
      <c r="A203" s="142"/>
      <c r="B203" s="143"/>
      <c r="C203" s="143"/>
      <c r="D203" s="142"/>
    </row>
    <row r="204" spans="1:4" x14ac:dyDescent="0.2">
      <c r="A204" s="142"/>
      <c r="B204" s="143"/>
      <c r="C204" s="143"/>
      <c r="D204" s="142"/>
    </row>
    <row r="205" spans="1:4" x14ac:dyDescent="0.2">
      <c r="A205" s="142"/>
      <c r="B205" s="143"/>
      <c r="C205" s="143"/>
      <c r="D205" s="142"/>
    </row>
    <row r="206" spans="1:4" x14ac:dyDescent="0.2">
      <c r="A206" s="139"/>
      <c r="B206" s="145"/>
      <c r="C206" s="146"/>
      <c r="D206" s="139"/>
    </row>
    <row r="207" spans="1:4" x14ac:dyDescent="0.2">
      <c r="A207" s="142"/>
      <c r="B207" s="147"/>
      <c r="C207" s="143"/>
      <c r="D207" s="142"/>
    </row>
    <row r="208" spans="1:4" x14ac:dyDescent="0.2">
      <c r="A208" s="142"/>
      <c r="B208" s="147"/>
      <c r="C208" s="143"/>
      <c r="D208" s="142"/>
    </row>
    <row r="209" spans="1:4" x14ac:dyDescent="0.2">
      <c r="A209" s="142"/>
      <c r="B209" s="147"/>
      <c r="C209" s="143"/>
      <c r="D209" s="142"/>
    </row>
    <row r="210" spans="1:4" x14ac:dyDescent="0.2">
      <c r="A210" s="142"/>
      <c r="B210" s="147"/>
      <c r="C210" s="143"/>
      <c r="D210" s="142"/>
    </row>
    <row r="211" spans="1:4" x14ac:dyDescent="0.2">
      <c r="A211" s="139"/>
      <c r="B211" s="145"/>
      <c r="C211" s="139"/>
      <c r="D211" s="139"/>
    </row>
    <row r="212" spans="1:4" x14ac:dyDescent="0.2">
      <c r="A212" s="139"/>
      <c r="B212" s="145"/>
      <c r="C212" s="139"/>
      <c r="D212" s="139"/>
    </row>
    <row r="213" spans="1:4" x14ac:dyDescent="0.2">
      <c r="A213" s="142"/>
      <c r="B213" s="147"/>
      <c r="C213" s="142"/>
      <c r="D213" s="142"/>
    </row>
    <row r="214" spans="1:4" x14ac:dyDescent="0.2">
      <c r="A214" s="142"/>
      <c r="B214" s="147"/>
      <c r="C214" s="143"/>
      <c r="D214" s="142"/>
    </row>
    <row r="215" spans="1:4" x14ac:dyDescent="0.2">
      <c r="A215" s="142"/>
      <c r="B215" s="147"/>
      <c r="C215" s="143"/>
      <c r="D215" s="142"/>
    </row>
    <row r="216" spans="1:4" x14ac:dyDescent="0.2">
      <c r="A216" s="142"/>
      <c r="B216" s="147"/>
      <c r="C216" s="143"/>
      <c r="D216" s="142"/>
    </row>
    <row r="217" spans="1:4" x14ac:dyDescent="0.2">
      <c r="A217" s="142"/>
      <c r="B217" s="147"/>
      <c r="C217" s="143"/>
      <c r="D217" s="142"/>
    </row>
    <row r="218" spans="1:4" x14ac:dyDescent="0.2">
      <c r="A218" s="139"/>
      <c r="B218" s="145"/>
      <c r="C218" s="146"/>
      <c r="D218" s="139"/>
    </row>
    <row r="219" spans="1:4" x14ac:dyDescent="0.2">
      <c r="A219" s="142"/>
      <c r="B219" s="147"/>
      <c r="C219" s="143"/>
      <c r="D219" s="142"/>
    </row>
    <row r="220" spans="1:4" x14ac:dyDescent="0.2">
      <c r="A220" s="142"/>
      <c r="B220" s="147"/>
      <c r="C220" s="143"/>
      <c r="D220" s="142"/>
    </row>
    <row r="221" spans="1:4" x14ac:dyDescent="0.2">
      <c r="A221" s="142"/>
      <c r="B221" s="147"/>
      <c r="C221" s="143"/>
      <c r="D221" s="142"/>
    </row>
    <row r="222" spans="1:4" x14ac:dyDescent="0.2">
      <c r="A222" s="142"/>
      <c r="B222" s="147"/>
      <c r="C222" s="143"/>
      <c r="D222" s="142"/>
    </row>
    <row r="223" spans="1:4" x14ac:dyDescent="0.2">
      <c r="A223" s="142"/>
      <c r="B223" s="147"/>
      <c r="C223" s="143"/>
      <c r="D223" s="142"/>
    </row>
    <row r="224" spans="1:4" x14ac:dyDescent="0.2">
      <c r="A224" s="142"/>
      <c r="B224" s="147"/>
      <c r="C224" s="143"/>
      <c r="D224" s="142"/>
    </row>
    <row r="225" spans="1:4" x14ac:dyDescent="0.2">
      <c r="A225" s="142"/>
      <c r="B225" s="147"/>
      <c r="C225" s="143"/>
      <c r="D225" s="142"/>
    </row>
    <row r="226" spans="1:4" x14ac:dyDescent="0.2">
      <c r="A226" s="142"/>
      <c r="B226" s="147"/>
      <c r="C226" s="143"/>
      <c r="D226" s="142"/>
    </row>
    <row r="227" spans="1:4" x14ac:dyDescent="0.2">
      <c r="A227" s="139"/>
      <c r="B227" s="147"/>
      <c r="C227" s="143"/>
      <c r="D227" s="148"/>
    </row>
  </sheetData>
  <autoFilter ref="A8:IT181" xr:uid="{00000000-0001-0000-0200-000000000000}"/>
  <mergeCells count="7">
    <mergeCell ref="A6:F6"/>
    <mergeCell ref="A7:E7"/>
    <mergeCell ref="A2:E2"/>
    <mergeCell ref="A3:E3"/>
    <mergeCell ref="A4:E4"/>
    <mergeCell ref="A5:E5"/>
    <mergeCell ref="A1:D1"/>
  </mergeCells>
  <pageMargins left="0.78740157480314965" right="0.27559055118110237" top="0.98425196850393704" bottom="0.78740157480314965" header="0.51181102362204722" footer="0.51181102362204722"/>
  <pageSetup paperSize="9" scale="68" fitToHeight="0" orientation="portrait" r:id="rId1"/>
  <headerFooter alignWithMargins="0"/>
  <rowBreaks count="8" manualBreakCount="8">
    <brk id="25" max="4" man="1"/>
    <brk id="46" max="4" man="1"/>
    <brk id="71" max="4" man="1"/>
    <brk id="97" max="4" man="1"/>
    <brk id="117" max="4" man="1"/>
    <brk id="123" max="4" man="1"/>
    <brk id="143" max="4" man="1"/>
    <brk id="169" max="4" man="1"/>
  </rowBreaks>
  <ignoredErrors>
    <ignoredError sqref="B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278"/>
  <sheetViews>
    <sheetView tabSelected="1" view="pageBreakPreview" topLeftCell="A19" zoomScale="90" zoomScaleNormal="100" zoomScaleSheetLayoutView="90" zoomScalePageLayoutView="140" workbookViewId="0">
      <selection activeCell="A2" sqref="A2:E2"/>
    </sheetView>
  </sheetViews>
  <sheetFormatPr defaultRowHeight="12.75" x14ac:dyDescent="0.2"/>
  <cols>
    <col min="1" max="1" width="80.42578125" style="2" customWidth="1"/>
    <col min="2" max="2" width="14.42578125" style="2" customWidth="1"/>
    <col min="3" max="3" width="16.28515625" style="2" customWidth="1"/>
    <col min="4" max="4" width="15.42578125" style="2" customWidth="1"/>
    <col min="5" max="5" width="13" style="2" hidden="1" customWidth="1"/>
    <col min="6" max="6" width="0" style="2" hidden="1" customWidth="1"/>
    <col min="7" max="7" width="12.140625" style="2" hidden="1" customWidth="1"/>
    <col min="8" max="8" width="0" style="2" hidden="1" customWidth="1"/>
    <col min="9" max="9" width="13.140625" style="2" hidden="1" customWidth="1"/>
    <col min="10" max="12" width="0" style="2" hidden="1" customWidth="1"/>
    <col min="13" max="16384" width="9.140625" style="2"/>
  </cols>
  <sheetData>
    <row r="1" spans="1:12" ht="18.75" x14ac:dyDescent="0.3">
      <c r="A1" s="329" t="s">
        <v>338</v>
      </c>
      <c r="B1" s="329"/>
      <c r="C1" s="329"/>
      <c r="D1" s="329"/>
      <c r="E1" s="330"/>
    </row>
    <row r="2" spans="1:12" ht="54.75" customHeight="1" x14ac:dyDescent="0.3">
      <c r="A2" s="331" t="s">
        <v>335</v>
      </c>
      <c r="B2" s="331"/>
      <c r="C2" s="331"/>
      <c r="D2" s="331"/>
      <c r="E2" s="331"/>
    </row>
    <row r="3" spans="1:12" ht="18.75" x14ac:dyDescent="0.3">
      <c r="A3" s="149"/>
      <c r="B3" s="149"/>
      <c r="C3" s="149"/>
      <c r="D3" s="149"/>
    </row>
    <row r="4" spans="1:12" ht="18.75" x14ac:dyDescent="0.3">
      <c r="A4" s="310" t="s">
        <v>316</v>
      </c>
      <c r="B4" s="310"/>
      <c r="C4" s="310"/>
      <c r="D4" s="310"/>
    </row>
    <row r="5" spans="1:12" ht="18.75" x14ac:dyDescent="0.3">
      <c r="A5" s="149"/>
      <c r="B5" s="149"/>
      <c r="C5" s="149"/>
      <c r="D5" s="149"/>
    </row>
    <row r="6" spans="1:12" ht="18.75" x14ac:dyDescent="0.3">
      <c r="A6" s="150" t="s">
        <v>157</v>
      </c>
      <c r="B6" s="149"/>
      <c r="C6" s="149"/>
      <c r="D6" s="149"/>
    </row>
    <row r="7" spans="1:12" ht="65.25" customHeight="1" x14ac:dyDescent="0.3">
      <c r="A7" s="312" t="s">
        <v>332</v>
      </c>
      <c r="B7" s="312"/>
      <c r="C7" s="312"/>
      <c r="D7" s="312"/>
    </row>
    <row r="8" spans="1:12" ht="18.75" x14ac:dyDescent="0.3">
      <c r="A8" s="149"/>
      <c r="B8" s="149"/>
      <c r="C8" s="149"/>
      <c r="D8" s="149"/>
    </row>
    <row r="9" spans="1:12" ht="18.75" x14ac:dyDescent="0.3">
      <c r="A9" s="318"/>
      <c r="B9" s="318"/>
      <c r="C9" s="318"/>
      <c r="D9" s="149"/>
    </row>
    <row r="10" spans="1:12" x14ac:dyDescent="0.2">
      <c r="A10" s="319" t="s">
        <v>3</v>
      </c>
      <c r="B10" s="321" t="s">
        <v>158</v>
      </c>
      <c r="C10" s="321" t="s">
        <v>159</v>
      </c>
      <c r="D10" s="321" t="s">
        <v>6</v>
      </c>
    </row>
    <row r="11" spans="1:12" ht="34.5" customHeight="1" x14ac:dyDescent="0.2">
      <c r="A11" s="320"/>
      <c r="B11" s="322"/>
      <c r="C11" s="322"/>
      <c r="D11" s="322"/>
    </row>
    <row r="12" spans="1:12" ht="18.75" x14ac:dyDescent="0.3">
      <c r="A12" s="23" t="s">
        <v>7</v>
      </c>
      <c r="B12" s="151" t="s">
        <v>8</v>
      </c>
      <c r="C12" s="152" t="s">
        <v>166</v>
      </c>
      <c r="D12" s="35">
        <f>D13+D14+D15+D16+D17</f>
        <v>23272.699999999997</v>
      </c>
      <c r="E12" s="5" t="e">
        <f>#REF!+#REF!</f>
        <v>#REF!</v>
      </c>
      <c r="F12" s="5" t="e">
        <f>D12-E12</f>
        <v>#REF!</v>
      </c>
      <c r="H12" s="5" t="s">
        <v>184</v>
      </c>
      <c r="I12" s="5">
        <f>D13+D14</f>
        <v>6387.1</v>
      </c>
      <c r="J12" s="5"/>
      <c r="K12" s="2">
        <f>'Прилож 2 функц '!E14</f>
        <v>23272.699999999997</v>
      </c>
      <c r="L12" s="5"/>
    </row>
    <row r="13" spans="1:12" ht="37.5" x14ac:dyDescent="0.3">
      <c r="A13" s="66" t="s">
        <v>9</v>
      </c>
      <c r="B13" s="153" t="s">
        <v>8</v>
      </c>
      <c r="C13" s="17" t="s">
        <v>10</v>
      </c>
      <c r="D13" s="10">
        <f>'Прилож 2 функц '!E15</f>
        <v>1534.5</v>
      </c>
      <c r="G13" s="2">
        <f>'Прилож 2 функц '!E15</f>
        <v>1534.5</v>
      </c>
      <c r="H13" s="5">
        <f>D13-G13</f>
        <v>0</v>
      </c>
      <c r="I13" s="2" t="e">
        <f>#REF!</f>
        <v>#REF!</v>
      </c>
      <c r="J13" s="2" t="e">
        <f>G13-I13</f>
        <v>#REF!</v>
      </c>
      <c r="L13" s="2">
        <f>'Прилож №3 ведомств.'!E12</f>
        <v>1534.5</v>
      </c>
    </row>
    <row r="14" spans="1:12" ht="56.25" customHeight="1" x14ac:dyDescent="0.3">
      <c r="A14" s="11" t="s">
        <v>18</v>
      </c>
      <c r="B14" s="17" t="s">
        <v>8</v>
      </c>
      <c r="C14" s="17" t="s">
        <v>17</v>
      </c>
      <c r="D14" s="10">
        <f>'Прилож 2 функц '!E19</f>
        <v>4852.6000000000004</v>
      </c>
      <c r="G14" s="2">
        <f>'Прилож №3 ведомств.'!E15</f>
        <v>4852.6000000000004</v>
      </c>
      <c r="H14" s="5">
        <f t="shared" ref="H14:H39" si="0">D14-G14</f>
        <v>0</v>
      </c>
      <c r="I14" s="2" t="e">
        <f>#REF!</f>
        <v>#REF!</v>
      </c>
      <c r="J14" s="2" t="e">
        <f t="shared" ref="J14:J39" si="1">G14-I14</f>
        <v>#REF!</v>
      </c>
      <c r="L14" s="2">
        <f>'Прилож №3 ведомств.'!E15</f>
        <v>4852.6000000000004</v>
      </c>
    </row>
    <row r="15" spans="1:12" ht="56.25" x14ac:dyDescent="0.3">
      <c r="A15" s="12" t="s">
        <v>28</v>
      </c>
      <c r="B15" s="17" t="s">
        <v>8</v>
      </c>
      <c r="C15" s="154" t="s">
        <v>29</v>
      </c>
      <c r="D15" s="155">
        <f>'Прилож 2 функц '!E31</f>
        <v>15801.5</v>
      </c>
      <c r="E15" s="5"/>
      <c r="G15" s="2">
        <f>'Прилож №3 ведомств.'!E32</f>
        <v>15801.5</v>
      </c>
      <c r="H15" s="5">
        <f t="shared" si="0"/>
        <v>0</v>
      </c>
      <c r="I15" s="2" t="e">
        <f>#REF!</f>
        <v>#REF!</v>
      </c>
      <c r="J15" s="2" t="e">
        <f t="shared" si="1"/>
        <v>#REF!</v>
      </c>
      <c r="L15" s="2">
        <f>'Прилож №3 ведомств.'!E32</f>
        <v>15801.5</v>
      </c>
    </row>
    <row r="16" spans="1:12" ht="18.75" x14ac:dyDescent="0.3">
      <c r="A16" s="23" t="s">
        <v>39</v>
      </c>
      <c r="B16" s="8" t="s">
        <v>8</v>
      </c>
      <c r="C16" s="8" t="s">
        <v>40</v>
      </c>
      <c r="D16" s="10">
        <f>'Прилож 2 функц '!E49</f>
        <v>30</v>
      </c>
      <c r="G16" s="2">
        <f>'Прилож №3 ведомств.'!E50</f>
        <v>30</v>
      </c>
      <c r="H16" s="5">
        <f t="shared" si="0"/>
        <v>0</v>
      </c>
      <c r="I16" s="2">
        <v>30</v>
      </c>
      <c r="J16" s="2">
        <f t="shared" si="1"/>
        <v>0</v>
      </c>
      <c r="L16" s="2">
        <f>'Прилож №3 ведомств.'!E50</f>
        <v>30</v>
      </c>
    </row>
    <row r="17" spans="1:19" ht="18.75" x14ac:dyDescent="0.3">
      <c r="A17" s="23" t="s">
        <v>45</v>
      </c>
      <c r="B17" s="8" t="s">
        <v>8</v>
      </c>
      <c r="C17" s="8" t="s">
        <v>46</v>
      </c>
      <c r="D17" s="10">
        <f>'Прилож 2 функц '!E53</f>
        <v>1054.0999999999999</v>
      </c>
      <c r="G17" s="2">
        <f>'Прилож №3 ведомств.'!E26+'Прилож №3 ведомств.'!E54</f>
        <v>1054.0999999999999</v>
      </c>
      <c r="H17" s="5">
        <f t="shared" si="0"/>
        <v>0</v>
      </c>
      <c r="I17" s="2" t="e">
        <f>#REF!+#REF!</f>
        <v>#REF!</v>
      </c>
      <c r="J17" s="2" t="e">
        <f t="shared" si="1"/>
        <v>#REF!</v>
      </c>
      <c r="L17" s="2">
        <f>'Прилож №3 ведомств.'!E54+'Прилож №3 ведомств.'!E26</f>
        <v>1054.0999999999999</v>
      </c>
    </row>
    <row r="18" spans="1:19" ht="37.5" x14ac:dyDescent="0.3">
      <c r="A18" s="19" t="s">
        <v>51</v>
      </c>
      <c r="B18" s="55" t="s">
        <v>17</v>
      </c>
      <c r="C18" s="8" t="s">
        <v>166</v>
      </c>
      <c r="D18" s="10">
        <f>D19</f>
        <v>250</v>
      </c>
      <c r="G18" s="2">
        <f>'Прилож №3 ведомств.'!E69</f>
        <v>250</v>
      </c>
      <c r="H18" s="5">
        <f t="shared" si="0"/>
        <v>0</v>
      </c>
      <c r="I18" s="2" t="e">
        <f>#REF!</f>
        <v>#REF!</v>
      </c>
      <c r="J18" s="2" t="e">
        <f t="shared" si="1"/>
        <v>#REF!</v>
      </c>
      <c r="L18" s="2">
        <f>'Прилож №3 ведомств.'!E69</f>
        <v>250</v>
      </c>
    </row>
    <row r="19" spans="1:19" ht="45.75" customHeight="1" x14ac:dyDescent="0.3">
      <c r="A19" s="12" t="s">
        <v>224</v>
      </c>
      <c r="B19" s="55" t="s">
        <v>17</v>
      </c>
      <c r="C19" s="8" t="s">
        <v>106</v>
      </c>
      <c r="D19" s="10">
        <f>'Прилож 2 функц '!E70</f>
        <v>250</v>
      </c>
      <c r="G19" s="2">
        <f>'Прилож №3 ведомств.'!E70</f>
        <v>250</v>
      </c>
      <c r="H19" s="5">
        <f t="shared" si="0"/>
        <v>0</v>
      </c>
      <c r="I19" s="2">
        <v>150</v>
      </c>
      <c r="J19" s="2">
        <f t="shared" si="1"/>
        <v>100</v>
      </c>
    </row>
    <row r="20" spans="1:19" ht="18.75" x14ac:dyDescent="0.3">
      <c r="A20" s="52" t="s">
        <v>57</v>
      </c>
      <c r="B20" s="44" t="s">
        <v>29</v>
      </c>
      <c r="C20" s="44" t="s">
        <v>166</v>
      </c>
      <c r="D20" s="126">
        <f>D21</f>
        <v>683.2</v>
      </c>
      <c r="G20" s="2">
        <f>'Прилож №3 ведомств.'!E74</f>
        <v>683.2</v>
      </c>
      <c r="H20" s="5">
        <f t="shared" si="0"/>
        <v>0</v>
      </c>
      <c r="I20" s="2" t="e">
        <f>I21</f>
        <v>#REF!</v>
      </c>
      <c r="J20" s="2" t="e">
        <f t="shared" si="1"/>
        <v>#REF!</v>
      </c>
      <c r="L20" s="2">
        <f>'Прилож №3 ведомств.'!E74</f>
        <v>683.2</v>
      </c>
      <c r="S20" s="2" t="s">
        <v>52</v>
      </c>
    </row>
    <row r="21" spans="1:19" ht="18.75" x14ac:dyDescent="0.3">
      <c r="A21" s="52" t="s">
        <v>58</v>
      </c>
      <c r="B21" s="44" t="s">
        <v>29</v>
      </c>
      <c r="C21" s="44" t="s">
        <v>8</v>
      </c>
      <c r="D21" s="126">
        <f>'Прилож 2 функц '!E75</f>
        <v>683.2</v>
      </c>
      <c r="G21" s="2">
        <f>'Прилож №3 ведомств.'!E75</f>
        <v>683.2</v>
      </c>
      <c r="H21" s="5">
        <f t="shared" si="0"/>
        <v>0</v>
      </c>
      <c r="I21" s="2" t="e">
        <f>#REF!</f>
        <v>#REF!</v>
      </c>
      <c r="J21" s="2" t="e">
        <f t="shared" si="1"/>
        <v>#REF!</v>
      </c>
    </row>
    <row r="22" spans="1:19" ht="18.75" x14ac:dyDescent="0.3">
      <c r="A22" s="23" t="s">
        <v>64</v>
      </c>
      <c r="B22" s="8" t="s">
        <v>65</v>
      </c>
      <c r="C22" s="8" t="s">
        <v>166</v>
      </c>
      <c r="D22" s="10">
        <f>D23</f>
        <v>34078.199999999997</v>
      </c>
      <c r="E22" s="5"/>
      <c r="G22" s="2">
        <f>'Прилож №3 ведомств.'!E82</f>
        <v>34078.199999999997</v>
      </c>
      <c r="H22" s="5">
        <f t="shared" si="0"/>
        <v>0</v>
      </c>
      <c r="I22" s="2" t="e">
        <f>#REF!</f>
        <v>#REF!</v>
      </c>
      <c r="J22" s="2" t="e">
        <f t="shared" si="1"/>
        <v>#REF!</v>
      </c>
      <c r="L22" s="2">
        <f>'Прилож №3 ведомств.'!E82</f>
        <v>34078.199999999997</v>
      </c>
    </row>
    <row r="23" spans="1:19" ht="18.75" x14ac:dyDescent="0.3">
      <c r="A23" s="23" t="s">
        <v>66</v>
      </c>
      <c r="B23" s="8" t="s">
        <v>65</v>
      </c>
      <c r="C23" s="8" t="s">
        <v>17</v>
      </c>
      <c r="D23" s="10">
        <f>'Прилож 2 функц '!E83</f>
        <v>34078.199999999997</v>
      </c>
      <c r="E23" s="5" t="e">
        <f>#REF!</f>
        <v>#REF!</v>
      </c>
      <c r="F23" s="5" t="e">
        <f>D23-E23</f>
        <v>#REF!</v>
      </c>
      <c r="G23" s="2">
        <f>'Прилож №3 ведомств.'!E83</f>
        <v>34078.199999999997</v>
      </c>
      <c r="H23" s="5">
        <f t="shared" si="0"/>
        <v>0</v>
      </c>
      <c r="I23" s="2" t="e">
        <f>#REF!</f>
        <v>#REF!</v>
      </c>
      <c r="J23" s="2" t="e">
        <f t="shared" si="1"/>
        <v>#REF!</v>
      </c>
    </row>
    <row r="24" spans="1:19" ht="18.75" x14ac:dyDescent="0.3">
      <c r="A24" s="23" t="s">
        <v>76</v>
      </c>
      <c r="B24" s="8" t="s">
        <v>77</v>
      </c>
      <c r="C24" s="8" t="s">
        <v>166</v>
      </c>
      <c r="D24" s="10">
        <f>D25+D26</f>
        <v>668.8</v>
      </c>
      <c r="G24" s="2">
        <f>'Прилож №3 ведомств.'!E98</f>
        <v>668.8</v>
      </c>
      <c r="H24" s="5">
        <f t="shared" si="0"/>
        <v>0</v>
      </c>
      <c r="I24" s="2" t="e">
        <f>#REF!</f>
        <v>#REF!</v>
      </c>
      <c r="J24" s="2" t="e">
        <f t="shared" si="1"/>
        <v>#REF!</v>
      </c>
      <c r="L24" s="2">
        <f>'Прилож №3 ведомств.'!E98</f>
        <v>668.8</v>
      </c>
    </row>
    <row r="25" spans="1:19" ht="37.5" x14ac:dyDescent="0.3">
      <c r="A25" s="12" t="s">
        <v>78</v>
      </c>
      <c r="B25" s="8" t="s">
        <v>77</v>
      </c>
      <c r="C25" s="8" t="s">
        <v>65</v>
      </c>
      <c r="D25" s="10">
        <f>'Прилож 2 функц '!E105</f>
        <v>127.8</v>
      </c>
      <c r="G25" s="2">
        <f>'Прилож №3 ведомств.'!E99</f>
        <v>127.8</v>
      </c>
      <c r="H25" s="5">
        <f t="shared" si="0"/>
        <v>0</v>
      </c>
      <c r="I25" s="2">
        <v>127.8</v>
      </c>
      <c r="J25" s="2">
        <f t="shared" si="1"/>
        <v>0</v>
      </c>
    </row>
    <row r="26" spans="1:19" ht="18.75" x14ac:dyDescent="0.3">
      <c r="A26" s="23" t="s">
        <v>85</v>
      </c>
      <c r="B26" s="8" t="s">
        <v>77</v>
      </c>
      <c r="C26" s="8" t="s">
        <v>53</v>
      </c>
      <c r="D26" s="10">
        <f>'Прилож 2 функц '!E106</f>
        <v>541</v>
      </c>
      <c r="G26" s="2">
        <f>'Прилож №3 ведомств.'!E103</f>
        <v>541</v>
      </c>
      <c r="H26" s="5">
        <f t="shared" si="0"/>
        <v>0</v>
      </c>
      <c r="I26" s="2" t="e">
        <f>#REF!</f>
        <v>#REF!</v>
      </c>
      <c r="J26" s="2" t="e">
        <f t="shared" si="1"/>
        <v>#REF!</v>
      </c>
    </row>
    <row r="27" spans="1:19" ht="18.75" x14ac:dyDescent="0.3">
      <c r="A27" s="23" t="s">
        <v>99</v>
      </c>
      <c r="B27" s="8" t="s">
        <v>100</v>
      </c>
      <c r="C27" s="8" t="s">
        <v>166</v>
      </c>
      <c r="D27" s="10">
        <f>D28+D29</f>
        <v>4499.7000000000007</v>
      </c>
      <c r="G27" s="2">
        <f>'Прилож №3 ведомств.'!E127</f>
        <v>4499.7000000000007</v>
      </c>
      <c r="H27" s="5">
        <f t="shared" si="0"/>
        <v>0</v>
      </c>
      <c r="I27" s="2" t="e">
        <f>#REF!</f>
        <v>#REF!</v>
      </c>
      <c r="J27" s="2" t="e">
        <f t="shared" si="1"/>
        <v>#REF!</v>
      </c>
      <c r="L27" s="2">
        <f>'Прилож №3 ведомств.'!E127</f>
        <v>4499.7000000000007</v>
      </c>
    </row>
    <row r="28" spans="1:19" ht="18.75" x14ac:dyDescent="0.3">
      <c r="A28" s="156" t="s">
        <v>101</v>
      </c>
      <c r="B28" s="8" t="s">
        <v>100</v>
      </c>
      <c r="C28" s="8" t="s">
        <v>8</v>
      </c>
      <c r="D28" s="10">
        <f>'Прилож 2 функц '!E131</f>
        <v>3033.3</v>
      </c>
      <c r="G28" s="2">
        <f>'Прилож №3 ведомств.'!E128</f>
        <v>3033.3</v>
      </c>
      <c r="H28" s="5">
        <f t="shared" si="0"/>
        <v>0</v>
      </c>
      <c r="I28" s="2" t="e">
        <f>#REF!</f>
        <v>#REF!</v>
      </c>
      <c r="J28" s="2" t="e">
        <f t="shared" si="1"/>
        <v>#REF!</v>
      </c>
    </row>
    <row r="29" spans="1:19" ht="18.75" x14ac:dyDescent="0.3">
      <c r="A29" s="23" t="s">
        <v>171</v>
      </c>
      <c r="B29" s="8" t="s">
        <v>100</v>
      </c>
      <c r="C29" s="8" t="s">
        <v>29</v>
      </c>
      <c r="D29" s="10">
        <f>'Прилож 2 функц '!E136</f>
        <v>1466.4</v>
      </c>
      <c r="G29" s="2">
        <f>'Прилож №3 ведомств.'!E133</f>
        <v>1466.4</v>
      </c>
      <c r="H29" s="5">
        <f t="shared" si="0"/>
        <v>0</v>
      </c>
      <c r="I29" s="2" t="e">
        <f>#REF!</f>
        <v>#REF!</v>
      </c>
      <c r="J29" s="2" t="e">
        <f t="shared" si="1"/>
        <v>#REF!</v>
      </c>
    </row>
    <row r="30" spans="1:19" ht="18.75" x14ac:dyDescent="0.3">
      <c r="A30" s="23" t="s">
        <v>105</v>
      </c>
      <c r="B30" s="8" t="s">
        <v>106</v>
      </c>
      <c r="C30" s="8" t="s">
        <v>166</v>
      </c>
      <c r="D30" s="10">
        <f>D31+D32+D33</f>
        <v>17940.8</v>
      </c>
      <c r="G30" s="2">
        <f>'Прилож №3 ведомств.'!E138</f>
        <v>17940.8</v>
      </c>
      <c r="H30" s="5">
        <f t="shared" si="0"/>
        <v>0</v>
      </c>
      <c r="I30" s="2" t="e">
        <f>#REF!</f>
        <v>#REF!</v>
      </c>
      <c r="J30" s="2" t="e">
        <f t="shared" si="1"/>
        <v>#REF!</v>
      </c>
      <c r="L30" s="2">
        <f>'Прилож №3 ведомств.'!E138</f>
        <v>17940.8</v>
      </c>
    </row>
    <row r="31" spans="1:19" ht="18.75" x14ac:dyDescent="0.3">
      <c r="A31" s="23" t="s">
        <v>107</v>
      </c>
      <c r="B31" s="8" t="s">
        <v>106</v>
      </c>
      <c r="C31" s="8" t="s">
        <v>8</v>
      </c>
      <c r="D31" s="10">
        <f>'Прилож 2 функц '!E142</f>
        <v>522.1</v>
      </c>
      <c r="F31" s="5"/>
      <c r="G31" s="2">
        <f>'Прилож №3 ведомств.'!E139</f>
        <v>522.1</v>
      </c>
      <c r="H31" s="5">
        <f t="shared" si="0"/>
        <v>0</v>
      </c>
      <c r="I31" s="2" t="e">
        <f>#REF!</f>
        <v>#REF!</v>
      </c>
      <c r="J31" s="2" t="e">
        <f t="shared" si="1"/>
        <v>#REF!</v>
      </c>
    </row>
    <row r="32" spans="1:19" ht="18.75" x14ac:dyDescent="0.3">
      <c r="A32" s="23" t="s">
        <v>168</v>
      </c>
      <c r="B32" s="8" t="s">
        <v>106</v>
      </c>
      <c r="C32" s="8" t="s">
        <v>17</v>
      </c>
      <c r="D32" s="10">
        <f>'Прилож 2 функц '!E146</f>
        <v>2869.5</v>
      </c>
      <c r="F32" s="5"/>
      <c r="G32" s="2">
        <f>'Прилож №3 ведомств.'!E143</f>
        <v>2869.5</v>
      </c>
      <c r="H32" s="5">
        <f t="shared" si="0"/>
        <v>0</v>
      </c>
      <c r="I32" s="2" t="e">
        <f>#REF!</f>
        <v>#REF!</v>
      </c>
      <c r="J32" s="2" t="e">
        <f t="shared" si="1"/>
        <v>#REF!</v>
      </c>
    </row>
    <row r="33" spans="1:12" ht="18.75" x14ac:dyDescent="0.3">
      <c r="A33" s="23" t="s">
        <v>113</v>
      </c>
      <c r="B33" s="8" t="s">
        <v>106</v>
      </c>
      <c r="C33" s="8" t="s">
        <v>29</v>
      </c>
      <c r="D33" s="10">
        <f>'Прилож 2 функц '!E150</f>
        <v>14549.2</v>
      </c>
      <c r="G33" s="2">
        <f>'Прилож №3 ведомств.'!E147</f>
        <v>14549.2</v>
      </c>
      <c r="H33" s="5">
        <f t="shared" si="0"/>
        <v>0</v>
      </c>
      <c r="I33" s="2" t="e">
        <f>#REF!</f>
        <v>#REF!</v>
      </c>
      <c r="J33" s="2" t="e">
        <f t="shared" si="1"/>
        <v>#REF!</v>
      </c>
    </row>
    <row r="34" spans="1:12" ht="18.75" x14ac:dyDescent="0.3">
      <c r="A34" s="23" t="s">
        <v>120</v>
      </c>
      <c r="B34" s="8" t="s">
        <v>40</v>
      </c>
      <c r="C34" s="157" t="s">
        <v>166</v>
      </c>
      <c r="D34" s="10">
        <f>D35</f>
        <v>12037.900000000001</v>
      </c>
      <c r="F34" s="5"/>
      <c r="G34" s="2">
        <f>'Прилож №3 ведомств.'!E154</f>
        <v>12037.900000000001</v>
      </c>
      <c r="H34" s="5">
        <f t="shared" si="0"/>
        <v>0</v>
      </c>
      <c r="I34" s="2" t="e">
        <f>#REF!</f>
        <v>#REF!</v>
      </c>
      <c r="J34" s="2" t="e">
        <f>G34-I34</f>
        <v>#REF!</v>
      </c>
      <c r="L34" s="2">
        <f>'Прилож №3 ведомств.'!E154</f>
        <v>12037.900000000001</v>
      </c>
    </row>
    <row r="35" spans="1:12" ht="18.75" x14ac:dyDescent="0.3">
      <c r="A35" s="23" t="s">
        <v>121</v>
      </c>
      <c r="B35" s="8" t="s">
        <v>40</v>
      </c>
      <c r="C35" s="157" t="s">
        <v>8</v>
      </c>
      <c r="D35" s="10">
        <f>'Прилож 2 функц '!E158</f>
        <v>12037.900000000001</v>
      </c>
      <c r="G35" s="2">
        <f>'Прилож №3 ведомств.'!E155</f>
        <v>12037.900000000001</v>
      </c>
      <c r="H35" s="5">
        <f t="shared" si="0"/>
        <v>0</v>
      </c>
      <c r="I35" s="2" t="e">
        <f>#REF!</f>
        <v>#REF!</v>
      </c>
      <c r="J35" s="2" t="e">
        <f t="shared" si="1"/>
        <v>#REF!</v>
      </c>
    </row>
    <row r="36" spans="1:12" ht="18.75" x14ac:dyDescent="0.3">
      <c r="A36" s="23" t="s">
        <v>127</v>
      </c>
      <c r="B36" s="8" t="s">
        <v>128</v>
      </c>
      <c r="C36" s="157" t="s">
        <v>166</v>
      </c>
      <c r="D36" s="10">
        <f>D37+D38</f>
        <v>5622.1</v>
      </c>
      <c r="G36" s="2">
        <f>'Прилож №3 ведомств.'!E167</f>
        <v>5622.1</v>
      </c>
      <c r="H36" s="5">
        <f t="shared" si="0"/>
        <v>0</v>
      </c>
      <c r="I36" s="2" t="e">
        <f>#REF!</f>
        <v>#REF!</v>
      </c>
      <c r="J36" s="2" t="e">
        <f t="shared" si="1"/>
        <v>#REF!</v>
      </c>
      <c r="L36" s="2">
        <f>'Прилож №3 ведомств.'!E167</f>
        <v>5622.1</v>
      </c>
    </row>
    <row r="37" spans="1:12" ht="18.75" x14ac:dyDescent="0.3">
      <c r="A37" s="23" t="s">
        <v>129</v>
      </c>
      <c r="B37" s="8" t="s">
        <v>128</v>
      </c>
      <c r="C37" s="157" t="s">
        <v>10</v>
      </c>
      <c r="D37" s="10">
        <f>'Прилож 2 функц '!E171</f>
        <v>2127.5</v>
      </c>
      <c r="G37" s="2">
        <f>'Прилож №3 ведомств.'!E168</f>
        <v>2127.5</v>
      </c>
      <c r="H37" s="5">
        <f t="shared" si="0"/>
        <v>0</v>
      </c>
      <c r="I37" s="2" t="e">
        <f>#REF!</f>
        <v>#REF!</v>
      </c>
      <c r="J37" s="2" t="e">
        <f t="shared" si="1"/>
        <v>#REF!</v>
      </c>
    </row>
    <row r="38" spans="1:12" ht="18.75" x14ac:dyDescent="0.3">
      <c r="A38" s="156" t="s">
        <v>133</v>
      </c>
      <c r="B38" s="8" t="s">
        <v>128</v>
      </c>
      <c r="C38" s="157" t="s">
        <v>29</v>
      </c>
      <c r="D38" s="10">
        <f>'Прилож 2 функц '!E175</f>
        <v>3494.6000000000004</v>
      </c>
      <c r="G38" s="2">
        <f>'Прилож №3 ведомств.'!E172</f>
        <v>3494.6000000000004</v>
      </c>
      <c r="H38" s="5">
        <f t="shared" si="0"/>
        <v>0</v>
      </c>
      <c r="I38" s="2" t="e">
        <f>#REF!</f>
        <v>#REF!</v>
      </c>
      <c r="J38" s="2" t="e">
        <f t="shared" si="1"/>
        <v>#REF!</v>
      </c>
    </row>
    <row r="39" spans="1:12" ht="18.75" x14ac:dyDescent="0.3">
      <c r="A39" s="136" t="s">
        <v>138</v>
      </c>
      <c r="B39" s="71"/>
      <c r="C39" s="158"/>
      <c r="D39" s="73">
        <f>D12+D18+D20+D22+D24+D27+D30+D34+D36</f>
        <v>99053.4</v>
      </c>
      <c r="E39" s="5" t="e">
        <f>D39-#REF!</f>
        <v>#REF!</v>
      </c>
      <c r="F39" s="5"/>
      <c r="G39" s="174">
        <f>'Прилож №3 ведомств.'!E181</f>
        <v>99053.400000000023</v>
      </c>
      <c r="H39" s="5">
        <f t="shared" si="0"/>
        <v>0</v>
      </c>
      <c r="I39" s="5" t="e">
        <f>I13+I14+I15+I16+I17+I18+I20+I22+I24+I27+I30+I34++I36</f>
        <v>#REF!</v>
      </c>
      <c r="J39" s="2" t="e">
        <f t="shared" si="1"/>
        <v>#REF!</v>
      </c>
      <c r="K39" s="2">
        <f>'Прилож 2 функц '!E184</f>
        <v>99053.4</v>
      </c>
    </row>
    <row r="40" spans="1:12" ht="18.75" hidden="1" x14ac:dyDescent="0.3">
      <c r="A40" s="74"/>
      <c r="B40" s="75"/>
      <c r="C40" s="76"/>
      <c r="D40" s="159">
        <f>'Прилож №3 ведомств.'!E182</f>
        <v>0</v>
      </c>
      <c r="E40" s="5"/>
    </row>
    <row r="41" spans="1:12" ht="18.75" hidden="1" x14ac:dyDescent="0.3">
      <c r="A41" s="149"/>
      <c r="B41" s="160"/>
      <c r="C41" s="161"/>
      <c r="D41" s="187">
        <f>D39-D40</f>
        <v>99053.4</v>
      </c>
    </row>
    <row r="42" spans="1:12" ht="18.75" hidden="1" x14ac:dyDescent="0.3">
      <c r="A42" s="149"/>
      <c r="B42" s="149"/>
      <c r="C42" s="149"/>
      <c r="D42" s="295">
        <f>'Прилож.1 ДОХОДОВ 2022 НДФЛ'!D53</f>
        <v>99053.4</v>
      </c>
    </row>
    <row r="43" spans="1:12" ht="18.75" hidden="1" x14ac:dyDescent="0.3">
      <c r="A43" s="149"/>
      <c r="B43" s="149"/>
      <c r="C43" s="149"/>
      <c r="D43" s="187">
        <f>D39-D42</f>
        <v>0</v>
      </c>
    </row>
    <row r="49" spans="1:4" x14ac:dyDescent="0.2">
      <c r="A49" s="80"/>
    </row>
    <row r="50" spans="1:4" ht="15.75" x14ac:dyDescent="0.25">
      <c r="A50" s="81"/>
      <c r="B50" s="81"/>
      <c r="C50" s="81"/>
      <c r="D50" s="81"/>
    </row>
    <row r="51" spans="1:4" ht="15.75" x14ac:dyDescent="0.25">
      <c r="A51" s="81"/>
      <c r="B51" s="81"/>
      <c r="C51" s="81"/>
      <c r="D51" s="81"/>
    </row>
    <row r="54" spans="1:4" x14ac:dyDescent="0.2">
      <c r="A54" s="303"/>
      <c r="B54" s="303"/>
      <c r="C54" s="303"/>
    </row>
    <row r="55" spans="1:4" x14ac:dyDescent="0.2">
      <c r="A55" s="82"/>
      <c r="B55" s="82"/>
      <c r="C55" s="82"/>
      <c r="D55" s="83"/>
    </row>
    <row r="56" spans="1:4" x14ac:dyDescent="0.2">
      <c r="A56" s="82"/>
      <c r="B56" s="82"/>
      <c r="C56" s="82"/>
      <c r="D56" s="82"/>
    </row>
    <row r="57" spans="1:4" x14ac:dyDescent="0.2">
      <c r="A57" s="80"/>
      <c r="B57" s="84"/>
      <c r="C57" s="82"/>
      <c r="D57" s="80"/>
    </row>
    <row r="58" spans="1:4" x14ac:dyDescent="0.2">
      <c r="A58" s="80"/>
      <c r="B58" s="85"/>
      <c r="C58" s="82"/>
      <c r="D58" s="80"/>
    </row>
    <row r="59" spans="1:4" x14ac:dyDescent="0.2">
      <c r="A59" s="77"/>
      <c r="B59" s="79"/>
      <c r="C59" s="79"/>
      <c r="D59" s="77"/>
    </row>
    <row r="60" spans="1:4" x14ac:dyDescent="0.2">
      <c r="A60" s="77"/>
      <c r="B60" s="79"/>
      <c r="C60" s="79"/>
      <c r="D60" s="77"/>
    </row>
    <row r="61" spans="1:4" x14ac:dyDescent="0.2">
      <c r="A61" s="77"/>
      <c r="B61" s="79"/>
      <c r="C61" s="79"/>
      <c r="D61" s="77"/>
    </row>
    <row r="62" spans="1:4" x14ac:dyDescent="0.2">
      <c r="A62" s="77"/>
      <c r="B62" s="79"/>
      <c r="C62" s="79"/>
      <c r="D62" s="77"/>
    </row>
    <row r="63" spans="1:4" x14ac:dyDescent="0.2">
      <c r="A63" s="80"/>
      <c r="B63" s="82"/>
      <c r="C63" s="82"/>
      <c r="D63" s="80"/>
    </row>
    <row r="64" spans="1:4" x14ac:dyDescent="0.2">
      <c r="A64" s="80"/>
      <c r="B64" s="82"/>
      <c r="C64" s="82"/>
      <c r="D64" s="80"/>
    </row>
    <row r="65" spans="1:4" x14ac:dyDescent="0.2">
      <c r="A65" s="77"/>
      <c r="B65" s="79"/>
      <c r="C65" s="79"/>
      <c r="D65" s="77"/>
    </row>
    <row r="66" spans="1:4" x14ac:dyDescent="0.2">
      <c r="A66" s="77"/>
      <c r="B66" s="79"/>
      <c r="C66" s="79"/>
      <c r="D66" s="77"/>
    </row>
    <row r="67" spans="1:4" x14ac:dyDescent="0.2">
      <c r="A67" s="77"/>
      <c r="B67" s="79"/>
      <c r="C67" s="79"/>
      <c r="D67" s="77"/>
    </row>
    <row r="68" spans="1:4" x14ac:dyDescent="0.2">
      <c r="A68" s="77"/>
      <c r="B68" s="79"/>
      <c r="C68" s="79"/>
      <c r="D68" s="77"/>
    </row>
    <row r="69" spans="1:4" x14ac:dyDescent="0.2">
      <c r="A69" s="77"/>
      <c r="B69" s="79"/>
      <c r="C69" s="79"/>
      <c r="D69" s="77"/>
    </row>
    <row r="70" spans="1:4" x14ac:dyDescent="0.2">
      <c r="A70" s="77"/>
      <c r="B70" s="79"/>
      <c r="C70" s="79"/>
      <c r="D70" s="77"/>
    </row>
    <row r="71" spans="1:4" x14ac:dyDescent="0.2">
      <c r="A71" s="77"/>
      <c r="B71" s="79"/>
      <c r="C71" s="79"/>
      <c r="D71" s="77"/>
    </row>
    <row r="72" spans="1:4" x14ac:dyDescent="0.2">
      <c r="A72" s="77"/>
      <c r="B72" s="79"/>
      <c r="C72" s="79"/>
      <c r="D72" s="77"/>
    </row>
    <row r="73" spans="1:4" x14ac:dyDescent="0.2">
      <c r="A73" s="77"/>
      <c r="B73" s="79"/>
      <c r="C73" s="79"/>
      <c r="D73" s="77"/>
    </row>
    <row r="74" spans="1:4" x14ac:dyDescent="0.2">
      <c r="A74" s="77"/>
      <c r="B74" s="79"/>
      <c r="C74" s="79"/>
      <c r="D74" s="77"/>
    </row>
    <row r="75" spans="1:4" x14ac:dyDescent="0.2">
      <c r="A75" s="77"/>
      <c r="B75" s="79"/>
      <c r="C75" s="79"/>
      <c r="D75" s="77"/>
    </row>
    <row r="76" spans="1:4" x14ac:dyDescent="0.2">
      <c r="A76" s="77"/>
      <c r="B76" s="79"/>
      <c r="C76" s="79"/>
      <c r="D76" s="77"/>
    </row>
    <row r="77" spans="1:4" x14ac:dyDescent="0.2">
      <c r="A77" s="80"/>
      <c r="B77" s="82"/>
      <c r="C77" s="82"/>
      <c r="D77" s="80"/>
    </row>
    <row r="78" spans="1:4" x14ac:dyDescent="0.2">
      <c r="A78" s="80"/>
      <c r="B78" s="79"/>
      <c r="C78" s="79"/>
      <c r="D78" s="77"/>
    </row>
    <row r="79" spans="1:4" x14ac:dyDescent="0.2">
      <c r="A79" s="77"/>
      <c r="B79" s="79"/>
      <c r="C79" s="79"/>
      <c r="D79" s="77"/>
    </row>
    <row r="80" spans="1:4" x14ac:dyDescent="0.2">
      <c r="A80" s="77"/>
      <c r="B80" s="79"/>
      <c r="C80" s="79"/>
      <c r="D80" s="77"/>
    </row>
    <row r="81" spans="1:4" x14ac:dyDescent="0.2">
      <c r="A81" s="77"/>
      <c r="B81" s="79"/>
      <c r="C81" s="79"/>
      <c r="D81" s="77"/>
    </row>
    <row r="82" spans="1:4" x14ac:dyDescent="0.2">
      <c r="A82" s="77"/>
      <c r="B82" s="79"/>
      <c r="C82" s="79"/>
      <c r="D82" s="77"/>
    </row>
    <row r="83" spans="1:4" x14ac:dyDescent="0.2">
      <c r="A83" s="77"/>
      <c r="B83" s="79"/>
      <c r="C83" s="79"/>
      <c r="D83" s="77"/>
    </row>
    <row r="84" spans="1:4" x14ac:dyDescent="0.2">
      <c r="A84" s="77"/>
      <c r="B84" s="79"/>
      <c r="C84" s="79"/>
      <c r="D84" s="77"/>
    </row>
    <row r="85" spans="1:4" x14ac:dyDescent="0.2">
      <c r="A85" s="77"/>
      <c r="B85" s="79"/>
      <c r="C85" s="79"/>
      <c r="D85" s="77"/>
    </row>
    <row r="86" spans="1:4" x14ac:dyDescent="0.2">
      <c r="A86" s="77"/>
      <c r="B86" s="79"/>
      <c r="C86" s="79"/>
      <c r="D86" s="77"/>
    </row>
    <row r="87" spans="1:4" x14ac:dyDescent="0.2">
      <c r="A87" s="77"/>
      <c r="B87" s="79"/>
      <c r="C87" s="79"/>
      <c r="D87" s="77"/>
    </row>
    <row r="88" spans="1:4" x14ac:dyDescent="0.2">
      <c r="A88" s="77"/>
      <c r="B88" s="79"/>
      <c r="C88" s="79"/>
      <c r="D88" s="77"/>
    </row>
    <row r="89" spans="1:4" x14ac:dyDescent="0.2">
      <c r="A89" s="77"/>
      <c r="B89" s="79"/>
      <c r="C89" s="79"/>
      <c r="D89" s="77"/>
    </row>
    <row r="90" spans="1:4" x14ac:dyDescent="0.2">
      <c r="A90" s="77"/>
      <c r="B90" s="79"/>
      <c r="C90" s="79"/>
      <c r="D90" s="77"/>
    </row>
    <row r="91" spans="1:4" x14ac:dyDescent="0.2">
      <c r="A91" s="77"/>
      <c r="B91" s="79"/>
      <c r="C91" s="79"/>
      <c r="D91" s="77"/>
    </row>
    <row r="92" spans="1:4" x14ac:dyDescent="0.2">
      <c r="A92" s="77"/>
      <c r="B92" s="79"/>
      <c r="C92" s="79"/>
      <c r="D92" s="77"/>
    </row>
    <row r="93" spans="1:4" x14ac:dyDescent="0.2">
      <c r="A93" s="77"/>
      <c r="B93" s="79"/>
      <c r="C93" s="79"/>
      <c r="D93" s="77"/>
    </row>
    <row r="94" spans="1:4" x14ac:dyDescent="0.2">
      <c r="A94" s="77"/>
      <c r="B94" s="79"/>
      <c r="C94" s="79"/>
      <c r="D94" s="77"/>
    </row>
    <row r="95" spans="1:4" x14ac:dyDescent="0.2">
      <c r="A95" s="80"/>
      <c r="B95" s="82"/>
      <c r="C95" s="82"/>
      <c r="D95" s="80"/>
    </row>
    <row r="96" spans="1:4" x14ac:dyDescent="0.2">
      <c r="A96" s="77"/>
      <c r="B96" s="79"/>
      <c r="C96" s="79"/>
      <c r="D96" s="77"/>
    </row>
    <row r="97" spans="1:4" x14ac:dyDescent="0.2">
      <c r="A97" s="77"/>
      <c r="B97" s="79"/>
      <c r="C97" s="79"/>
      <c r="D97" s="77"/>
    </row>
    <row r="98" spans="1:4" x14ac:dyDescent="0.2">
      <c r="A98" s="77"/>
      <c r="B98" s="79"/>
      <c r="C98" s="79"/>
      <c r="D98" s="77"/>
    </row>
    <row r="99" spans="1:4" x14ac:dyDescent="0.2">
      <c r="A99" s="80"/>
      <c r="B99" s="82"/>
      <c r="C99" s="82"/>
      <c r="D99" s="80"/>
    </row>
    <row r="100" spans="1:4" x14ac:dyDescent="0.2">
      <c r="A100" s="77"/>
      <c r="B100" s="79"/>
      <c r="C100" s="79"/>
      <c r="D100" s="77"/>
    </row>
    <row r="101" spans="1:4" x14ac:dyDescent="0.2">
      <c r="A101" s="77"/>
      <c r="B101" s="79"/>
      <c r="C101" s="79"/>
      <c r="D101" s="77"/>
    </row>
    <row r="102" spans="1:4" x14ac:dyDescent="0.2">
      <c r="A102" s="77"/>
      <c r="B102" s="79"/>
      <c r="C102" s="79"/>
      <c r="D102" s="77"/>
    </row>
    <row r="103" spans="1:4" x14ac:dyDescent="0.2">
      <c r="A103" s="77"/>
      <c r="B103" s="79"/>
      <c r="C103" s="79"/>
      <c r="D103" s="77"/>
    </row>
    <row r="104" spans="1:4" x14ac:dyDescent="0.2">
      <c r="A104" s="77"/>
      <c r="B104" s="79"/>
      <c r="C104" s="79"/>
      <c r="D104" s="77"/>
    </row>
    <row r="105" spans="1:4" x14ac:dyDescent="0.2">
      <c r="A105" s="77"/>
      <c r="B105" s="79"/>
      <c r="C105" s="79"/>
      <c r="D105" s="77"/>
    </row>
    <row r="106" spans="1:4" x14ac:dyDescent="0.2">
      <c r="A106" s="77"/>
      <c r="B106" s="79"/>
      <c r="C106" s="79"/>
      <c r="D106" s="77"/>
    </row>
    <row r="107" spans="1:4" x14ac:dyDescent="0.2">
      <c r="A107" s="77"/>
      <c r="B107" s="79"/>
      <c r="C107" s="79"/>
      <c r="D107" s="77"/>
    </row>
    <row r="108" spans="1:4" x14ac:dyDescent="0.2">
      <c r="A108" s="77"/>
      <c r="B108" s="79"/>
      <c r="C108" s="79"/>
      <c r="D108" s="77"/>
    </row>
    <row r="109" spans="1:4" x14ac:dyDescent="0.2">
      <c r="A109" s="77"/>
      <c r="B109" s="79"/>
      <c r="C109" s="79"/>
      <c r="D109" s="77"/>
    </row>
    <row r="110" spans="1:4" x14ac:dyDescent="0.2">
      <c r="A110" s="77"/>
      <c r="B110" s="79"/>
      <c r="C110" s="79"/>
      <c r="D110" s="77"/>
    </row>
    <row r="111" spans="1:4" x14ac:dyDescent="0.2">
      <c r="A111" s="77"/>
      <c r="B111" s="79"/>
      <c r="C111" s="79"/>
      <c r="D111" s="77"/>
    </row>
    <row r="112" spans="1:4" x14ac:dyDescent="0.2">
      <c r="A112" s="77"/>
      <c r="B112" s="79"/>
      <c r="C112" s="79"/>
      <c r="D112" s="77"/>
    </row>
    <row r="113" spans="1:4" x14ac:dyDescent="0.2">
      <c r="A113" s="77"/>
      <c r="B113" s="79"/>
      <c r="C113" s="79"/>
      <c r="D113" s="77"/>
    </row>
    <row r="114" spans="1:4" x14ac:dyDescent="0.2">
      <c r="A114" s="77"/>
      <c r="B114" s="79"/>
      <c r="C114" s="79"/>
      <c r="D114" s="77"/>
    </row>
    <row r="115" spans="1:4" x14ac:dyDescent="0.2">
      <c r="A115" s="77"/>
      <c r="B115" s="79"/>
      <c r="C115" s="79"/>
      <c r="D115" s="77"/>
    </row>
    <row r="116" spans="1:4" x14ac:dyDescent="0.2">
      <c r="A116" s="77"/>
      <c r="B116" s="79"/>
      <c r="C116" s="87"/>
      <c r="D116" s="77"/>
    </row>
    <row r="117" spans="1:4" x14ac:dyDescent="0.2">
      <c r="A117" s="77"/>
      <c r="B117" s="79"/>
      <c r="C117" s="79"/>
      <c r="D117" s="77"/>
    </row>
    <row r="118" spans="1:4" x14ac:dyDescent="0.2">
      <c r="A118" s="77"/>
      <c r="B118" s="79"/>
      <c r="C118" s="79"/>
      <c r="D118" s="77"/>
    </row>
    <row r="119" spans="1:4" x14ac:dyDescent="0.2">
      <c r="A119" s="77"/>
      <c r="B119" s="79"/>
      <c r="C119" s="79"/>
      <c r="D119" s="77"/>
    </row>
    <row r="120" spans="1:4" x14ac:dyDescent="0.2">
      <c r="A120" s="77"/>
      <c r="B120" s="79"/>
      <c r="C120" s="79"/>
      <c r="D120" s="77"/>
    </row>
    <row r="121" spans="1:4" x14ac:dyDescent="0.2">
      <c r="A121" s="77"/>
      <c r="B121" s="79"/>
      <c r="C121" s="79"/>
      <c r="D121" s="77"/>
    </row>
    <row r="122" spans="1:4" x14ac:dyDescent="0.2">
      <c r="A122" s="77"/>
      <c r="B122" s="79"/>
      <c r="C122" s="79"/>
      <c r="D122" s="77"/>
    </row>
    <row r="123" spans="1:4" x14ac:dyDescent="0.2">
      <c r="A123" s="77"/>
      <c r="B123" s="79"/>
      <c r="C123" s="79"/>
      <c r="D123" s="77"/>
    </row>
    <row r="124" spans="1:4" x14ac:dyDescent="0.2">
      <c r="A124" s="77"/>
      <c r="B124" s="79"/>
      <c r="C124" s="79"/>
      <c r="D124" s="77"/>
    </row>
    <row r="125" spans="1:4" x14ac:dyDescent="0.2">
      <c r="A125" s="77"/>
      <c r="B125" s="79"/>
      <c r="C125" s="79"/>
      <c r="D125" s="77"/>
    </row>
    <row r="126" spans="1:4" x14ac:dyDescent="0.2">
      <c r="A126" s="77"/>
      <c r="B126" s="79"/>
      <c r="C126" s="79"/>
      <c r="D126" s="77"/>
    </row>
    <row r="127" spans="1:4" x14ac:dyDescent="0.2">
      <c r="A127" s="77"/>
      <c r="B127" s="79"/>
      <c r="C127" s="79"/>
      <c r="D127" s="77"/>
    </row>
    <row r="128" spans="1:4" x14ac:dyDescent="0.2">
      <c r="A128" s="77"/>
      <c r="B128" s="79"/>
      <c r="C128" s="79"/>
      <c r="D128" s="77"/>
    </row>
    <row r="129" spans="1:4" x14ac:dyDescent="0.2">
      <c r="A129" s="77"/>
      <c r="B129" s="79"/>
      <c r="C129" s="79"/>
      <c r="D129" s="77"/>
    </row>
    <row r="130" spans="1:4" x14ac:dyDescent="0.2">
      <c r="A130" s="77"/>
      <c r="B130" s="79"/>
      <c r="C130" s="79"/>
      <c r="D130" s="77"/>
    </row>
    <row r="131" spans="1:4" x14ac:dyDescent="0.2">
      <c r="A131" s="77"/>
      <c r="B131" s="79"/>
      <c r="C131" s="79"/>
      <c r="D131" s="77"/>
    </row>
    <row r="132" spans="1:4" x14ac:dyDescent="0.2">
      <c r="A132" s="77"/>
      <c r="B132" s="79"/>
      <c r="C132" s="79"/>
      <c r="D132" s="77"/>
    </row>
    <row r="133" spans="1:4" x14ac:dyDescent="0.2">
      <c r="A133" s="77"/>
      <c r="B133" s="79"/>
      <c r="C133" s="79"/>
      <c r="D133" s="77"/>
    </row>
    <row r="134" spans="1:4" x14ac:dyDescent="0.2">
      <c r="A134" s="80"/>
      <c r="B134" s="82"/>
      <c r="C134" s="82"/>
      <c r="D134" s="80"/>
    </row>
    <row r="135" spans="1:4" x14ac:dyDescent="0.2">
      <c r="A135" s="80"/>
      <c r="B135" s="82"/>
      <c r="C135" s="82"/>
      <c r="D135" s="80"/>
    </row>
    <row r="136" spans="1:4" x14ac:dyDescent="0.2">
      <c r="A136" s="80"/>
      <c r="B136" s="82"/>
      <c r="C136" s="82"/>
      <c r="D136" s="80"/>
    </row>
    <row r="137" spans="1:4" x14ac:dyDescent="0.2">
      <c r="A137" s="77"/>
      <c r="B137" s="79"/>
      <c r="C137" s="79"/>
      <c r="D137" s="77"/>
    </row>
    <row r="138" spans="1:4" x14ac:dyDescent="0.2">
      <c r="A138" s="77"/>
      <c r="B138" s="79"/>
      <c r="C138" s="79"/>
      <c r="D138" s="77"/>
    </row>
    <row r="139" spans="1:4" x14ac:dyDescent="0.2">
      <c r="A139" s="77"/>
      <c r="B139" s="79"/>
      <c r="C139" s="79"/>
      <c r="D139" s="77"/>
    </row>
    <row r="140" spans="1:4" x14ac:dyDescent="0.2">
      <c r="A140" s="77"/>
      <c r="B140" s="79"/>
      <c r="C140" s="79"/>
      <c r="D140" s="77"/>
    </row>
    <row r="141" spans="1:4" x14ac:dyDescent="0.2">
      <c r="A141" s="77"/>
      <c r="B141" s="79"/>
      <c r="C141" s="79"/>
      <c r="D141" s="77"/>
    </row>
    <row r="142" spans="1:4" x14ac:dyDescent="0.2">
      <c r="A142" s="77"/>
      <c r="B142" s="79"/>
      <c r="C142" s="79"/>
      <c r="D142" s="77"/>
    </row>
    <row r="143" spans="1:4" x14ac:dyDescent="0.2">
      <c r="A143" s="77"/>
      <c r="B143" s="79"/>
      <c r="C143" s="79"/>
      <c r="D143" s="77"/>
    </row>
    <row r="144" spans="1:4" x14ac:dyDescent="0.2">
      <c r="A144" s="77"/>
      <c r="B144" s="79"/>
      <c r="C144" s="79"/>
      <c r="D144" s="77"/>
    </row>
    <row r="145" spans="1:4" x14ac:dyDescent="0.2">
      <c r="A145" s="77"/>
      <c r="B145" s="79"/>
      <c r="C145" s="79"/>
      <c r="D145" s="77"/>
    </row>
    <row r="146" spans="1:4" x14ac:dyDescent="0.2">
      <c r="A146" s="80"/>
      <c r="B146" s="88"/>
      <c r="C146" s="82"/>
      <c r="D146" s="80"/>
    </row>
    <row r="147" spans="1:4" x14ac:dyDescent="0.2">
      <c r="A147" s="80"/>
      <c r="B147" s="88"/>
      <c r="C147" s="82"/>
      <c r="D147" s="80"/>
    </row>
    <row r="148" spans="1:4" x14ac:dyDescent="0.2">
      <c r="A148" s="77"/>
      <c r="B148" s="89"/>
      <c r="C148" s="79"/>
      <c r="D148" s="77"/>
    </row>
    <row r="149" spans="1:4" x14ac:dyDescent="0.2">
      <c r="A149" s="77"/>
      <c r="B149" s="79"/>
      <c r="C149" s="79"/>
      <c r="D149" s="77"/>
    </row>
    <row r="150" spans="1:4" x14ac:dyDescent="0.2">
      <c r="A150" s="77"/>
      <c r="B150" s="79"/>
      <c r="C150" s="79"/>
      <c r="D150" s="77"/>
    </row>
    <row r="151" spans="1:4" x14ac:dyDescent="0.2">
      <c r="A151" s="77"/>
      <c r="B151" s="79"/>
      <c r="C151" s="79"/>
      <c r="D151" s="77"/>
    </row>
    <row r="152" spans="1:4" x14ac:dyDescent="0.2">
      <c r="A152" s="77"/>
      <c r="B152" s="79"/>
      <c r="C152" s="79"/>
      <c r="D152" s="77"/>
    </row>
    <row r="153" spans="1:4" x14ac:dyDescent="0.2">
      <c r="A153" s="77"/>
      <c r="B153" s="79"/>
      <c r="C153" s="79"/>
      <c r="D153" s="77"/>
    </row>
    <row r="154" spans="1:4" x14ac:dyDescent="0.2">
      <c r="A154" s="77"/>
      <c r="B154" s="79"/>
      <c r="C154" s="79"/>
      <c r="D154" s="77"/>
    </row>
    <row r="155" spans="1:4" x14ac:dyDescent="0.2">
      <c r="A155" s="77"/>
      <c r="B155" s="79"/>
      <c r="C155" s="79"/>
      <c r="D155" s="77"/>
    </row>
    <row r="156" spans="1:4" x14ac:dyDescent="0.2">
      <c r="A156" s="77"/>
      <c r="B156" s="79"/>
      <c r="C156" s="79"/>
      <c r="D156" s="77"/>
    </row>
    <row r="157" spans="1:4" x14ac:dyDescent="0.2">
      <c r="A157" s="77"/>
      <c r="B157" s="79"/>
      <c r="C157" s="79"/>
      <c r="D157" s="77"/>
    </row>
    <row r="158" spans="1:4" x14ac:dyDescent="0.2">
      <c r="A158" s="77"/>
      <c r="B158" s="79"/>
      <c r="C158" s="79"/>
      <c r="D158" s="77"/>
    </row>
    <row r="159" spans="1:4" x14ac:dyDescent="0.2">
      <c r="A159" s="77"/>
      <c r="B159" s="79"/>
      <c r="C159" s="79"/>
      <c r="D159" s="77"/>
    </row>
    <row r="160" spans="1:4" x14ac:dyDescent="0.2">
      <c r="A160" s="77"/>
      <c r="B160" s="79"/>
      <c r="C160" s="79"/>
      <c r="D160" s="77"/>
    </row>
    <row r="161" spans="1:4" x14ac:dyDescent="0.2">
      <c r="A161" s="77"/>
      <c r="B161" s="79"/>
      <c r="C161" s="79"/>
      <c r="D161" s="77"/>
    </row>
    <row r="162" spans="1:4" x14ac:dyDescent="0.2">
      <c r="A162" s="77"/>
      <c r="B162" s="79"/>
      <c r="C162" s="79"/>
      <c r="D162" s="77"/>
    </row>
    <row r="163" spans="1:4" x14ac:dyDescent="0.2">
      <c r="A163" s="77"/>
      <c r="B163" s="79"/>
      <c r="C163" s="79"/>
      <c r="D163" s="77"/>
    </row>
    <row r="164" spans="1:4" x14ac:dyDescent="0.2">
      <c r="A164" s="77"/>
      <c r="B164" s="79"/>
      <c r="C164" s="79"/>
      <c r="D164" s="77"/>
    </row>
    <row r="165" spans="1:4" x14ac:dyDescent="0.2">
      <c r="A165" s="77"/>
      <c r="B165" s="79"/>
      <c r="C165" s="79"/>
      <c r="D165" s="77"/>
    </row>
    <row r="166" spans="1:4" x14ac:dyDescent="0.2">
      <c r="A166" s="77"/>
      <c r="B166" s="79"/>
      <c r="C166" s="79"/>
      <c r="D166" s="77"/>
    </row>
    <row r="167" spans="1:4" x14ac:dyDescent="0.2">
      <c r="A167" s="77"/>
      <c r="B167" s="79"/>
      <c r="C167" s="79"/>
      <c r="D167" s="77"/>
    </row>
    <row r="168" spans="1:4" x14ac:dyDescent="0.2">
      <c r="A168" s="77"/>
      <c r="B168" s="79"/>
      <c r="C168" s="79"/>
      <c r="D168" s="77"/>
    </row>
    <row r="169" spans="1:4" x14ac:dyDescent="0.2">
      <c r="A169" s="77"/>
      <c r="B169" s="79"/>
      <c r="C169" s="79"/>
      <c r="D169" s="77"/>
    </row>
    <row r="170" spans="1:4" x14ac:dyDescent="0.2">
      <c r="A170" s="77"/>
      <c r="B170" s="79"/>
      <c r="C170" s="79"/>
      <c r="D170" s="77"/>
    </row>
    <row r="171" spans="1:4" x14ac:dyDescent="0.2">
      <c r="A171" s="77"/>
      <c r="B171" s="79"/>
      <c r="C171" s="79"/>
      <c r="D171" s="77"/>
    </row>
    <row r="172" spans="1:4" x14ac:dyDescent="0.2">
      <c r="A172" s="77"/>
      <c r="B172" s="79"/>
      <c r="C172" s="79"/>
      <c r="D172" s="77"/>
    </row>
    <row r="173" spans="1:4" x14ac:dyDescent="0.2">
      <c r="A173" s="77"/>
      <c r="B173" s="79"/>
      <c r="C173" s="79"/>
      <c r="D173" s="77"/>
    </row>
    <row r="174" spans="1:4" x14ac:dyDescent="0.2">
      <c r="A174" s="77"/>
      <c r="B174" s="79"/>
      <c r="C174" s="79"/>
      <c r="D174" s="77"/>
    </row>
    <row r="175" spans="1:4" x14ac:dyDescent="0.2">
      <c r="A175" s="77"/>
      <c r="B175" s="79"/>
      <c r="C175" s="79"/>
      <c r="D175" s="77"/>
    </row>
    <row r="176" spans="1:4" x14ac:dyDescent="0.2">
      <c r="A176" s="77"/>
      <c r="B176" s="79"/>
      <c r="C176" s="79"/>
      <c r="D176" s="77"/>
    </row>
    <row r="177" spans="1:4" x14ac:dyDescent="0.2">
      <c r="A177" s="77"/>
      <c r="B177" s="79"/>
      <c r="C177" s="79"/>
      <c r="D177" s="77"/>
    </row>
    <row r="178" spans="1:4" x14ac:dyDescent="0.2">
      <c r="A178" s="77"/>
      <c r="B178" s="79"/>
      <c r="C178" s="79"/>
      <c r="D178" s="77"/>
    </row>
    <row r="179" spans="1:4" x14ac:dyDescent="0.2">
      <c r="A179" s="77"/>
      <c r="B179" s="79"/>
      <c r="C179" s="79"/>
      <c r="D179" s="77"/>
    </row>
    <row r="180" spans="1:4" x14ac:dyDescent="0.2">
      <c r="A180" s="77"/>
      <c r="B180" s="79"/>
      <c r="C180" s="79"/>
      <c r="D180" s="77"/>
    </row>
    <row r="181" spans="1:4" x14ac:dyDescent="0.2">
      <c r="A181" s="77"/>
      <c r="B181" s="79"/>
      <c r="C181" s="79"/>
      <c r="D181" s="77"/>
    </row>
    <row r="182" spans="1:4" x14ac:dyDescent="0.2">
      <c r="A182" s="80"/>
      <c r="B182" s="85"/>
      <c r="C182" s="82"/>
      <c r="D182" s="80"/>
    </row>
    <row r="183" spans="1:4" x14ac:dyDescent="0.2">
      <c r="A183" s="77"/>
      <c r="B183" s="90"/>
      <c r="C183" s="79"/>
      <c r="D183" s="77"/>
    </row>
    <row r="184" spans="1:4" x14ac:dyDescent="0.2">
      <c r="A184" s="77"/>
      <c r="B184" s="90"/>
      <c r="C184" s="79"/>
      <c r="D184" s="77"/>
    </row>
    <row r="185" spans="1:4" x14ac:dyDescent="0.2">
      <c r="A185" s="77"/>
      <c r="B185" s="79"/>
      <c r="C185" s="79"/>
      <c r="D185" s="77"/>
    </row>
    <row r="186" spans="1:4" x14ac:dyDescent="0.2">
      <c r="A186" s="77"/>
      <c r="B186" s="79"/>
      <c r="C186" s="79"/>
      <c r="D186" s="77"/>
    </row>
    <row r="187" spans="1:4" x14ac:dyDescent="0.2">
      <c r="A187" s="77"/>
      <c r="B187" s="79"/>
      <c r="C187" s="79"/>
      <c r="D187" s="77"/>
    </row>
    <row r="188" spans="1:4" x14ac:dyDescent="0.2">
      <c r="A188" s="77"/>
      <c r="B188" s="79"/>
      <c r="C188" s="79"/>
      <c r="D188" s="77"/>
    </row>
    <row r="189" spans="1:4" x14ac:dyDescent="0.2">
      <c r="A189" s="77"/>
      <c r="B189" s="79"/>
      <c r="C189" s="79"/>
      <c r="D189" s="77"/>
    </row>
    <row r="190" spans="1:4" x14ac:dyDescent="0.2">
      <c r="A190" s="77"/>
      <c r="B190" s="79"/>
      <c r="C190" s="79"/>
      <c r="D190" s="77"/>
    </row>
    <row r="191" spans="1:4" x14ac:dyDescent="0.2">
      <c r="A191" s="77"/>
      <c r="B191" s="79"/>
      <c r="C191" s="79"/>
      <c r="D191" s="77"/>
    </row>
    <row r="192" spans="1:4" x14ac:dyDescent="0.2">
      <c r="A192" s="77"/>
      <c r="B192" s="79"/>
      <c r="C192" s="79"/>
      <c r="D192" s="77"/>
    </row>
    <row r="193" spans="1:4" x14ac:dyDescent="0.2">
      <c r="A193" s="80"/>
      <c r="B193" s="88"/>
      <c r="C193" s="82"/>
      <c r="D193" s="80"/>
    </row>
    <row r="194" spans="1:4" x14ac:dyDescent="0.2">
      <c r="A194" s="77"/>
      <c r="B194" s="89"/>
      <c r="C194" s="79"/>
      <c r="D194" s="77"/>
    </row>
    <row r="195" spans="1:4" x14ac:dyDescent="0.2">
      <c r="A195" s="77"/>
      <c r="B195" s="89"/>
      <c r="C195" s="79"/>
      <c r="D195" s="77"/>
    </row>
    <row r="196" spans="1:4" x14ac:dyDescent="0.2">
      <c r="A196" s="80"/>
      <c r="B196" s="82"/>
      <c r="C196" s="82"/>
      <c r="D196" s="80"/>
    </row>
    <row r="197" spans="1:4" x14ac:dyDescent="0.2">
      <c r="A197" s="80"/>
      <c r="B197" s="82"/>
      <c r="C197" s="82"/>
      <c r="D197" s="80"/>
    </row>
    <row r="198" spans="1:4" x14ac:dyDescent="0.2">
      <c r="A198" s="77"/>
      <c r="B198" s="79"/>
      <c r="C198" s="79"/>
      <c r="D198" s="77"/>
    </row>
    <row r="199" spans="1:4" x14ac:dyDescent="0.2">
      <c r="A199" s="77"/>
      <c r="B199" s="79"/>
      <c r="C199" s="79"/>
      <c r="D199" s="77"/>
    </row>
    <row r="200" spans="1:4" x14ac:dyDescent="0.2">
      <c r="A200" s="80"/>
      <c r="B200" s="82"/>
      <c r="C200" s="82"/>
      <c r="D200" s="80"/>
    </row>
    <row r="201" spans="1:4" x14ac:dyDescent="0.2">
      <c r="A201" s="77"/>
      <c r="B201" s="79"/>
      <c r="C201" s="79"/>
      <c r="D201" s="77"/>
    </row>
    <row r="202" spans="1:4" x14ac:dyDescent="0.2">
      <c r="A202" s="77"/>
      <c r="B202" s="79"/>
      <c r="C202" s="79"/>
      <c r="D202" s="77"/>
    </row>
    <row r="203" spans="1:4" x14ac:dyDescent="0.2">
      <c r="A203" s="77"/>
      <c r="B203" s="79"/>
      <c r="C203" s="79"/>
      <c r="D203" s="77"/>
    </row>
    <row r="204" spans="1:4" x14ac:dyDescent="0.2">
      <c r="A204" s="80"/>
      <c r="B204" s="82"/>
      <c r="C204" s="91"/>
      <c r="D204" s="80"/>
    </row>
    <row r="205" spans="1:4" x14ac:dyDescent="0.2">
      <c r="A205" s="80"/>
      <c r="B205" s="82"/>
      <c r="C205" s="82"/>
      <c r="D205" s="80"/>
    </row>
    <row r="206" spans="1:4" x14ac:dyDescent="0.2">
      <c r="A206" s="77"/>
      <c r="B206" s="82"/>
      <c r="C206" s="82"/>
      <c r="D206" s="80"/>
    </row>
    <row r="207" spans="1:4" x14ac:dyDescent="0.2">
      <c r="A207" s="77"/>
      <c r="B207" s="79"/>
      <c r="C207" s="79"/>
      <c r="D207" s="77"/>
    </row>
    <row r="208" spans="1:4" x14ac:dyDescent="0.2">
      <c r="A208" s="77"/>
      <c r="B208" s="79"/>
      <c r="C208" s="79"/>
      <c r="D208" s="77"/>
    </row>
    <row r="209" spans="1:4" x14ac:dyDescent="0.2">
      <c r="A209" s="77"/>
      <c r="B209" s="79"/>
      <c r="C209" s="79"/>
      <c r="D209" s="77"/>
    </row>
    <row r="210" spans="1:4" x14ac:dyDescent="0.2">
      <c r="A210" s="77"/>
      <c r="B210" s="79"/>
      <c r="C210" s="79"/>
      <c r="D210" s="77"/>
    </row>
    <row r="211" spans="1:4" x14ac:dyDescent="0.2">
      <c r="A211" s="80"/>
      <c r="B211" s="88"/>
      <c r="C211" s="82"/>
      <c r="D211" s="80"/>
    </row>
    <row r="212" spans="1:4" x14ac:dyDescent="0.2">
      <c r="A212" s="77"/>
      <c r="B212" s="89"/>
      <c r="C212" s="79"/>
      <c r="D212" s="77"/>
    </row>
    <row r="213" spans="1:4" x14ac:dyDescent="0.2">
      <c r="A213" s="77"/>
      <c r="B213" s="89"/>
      <c r="C213" s="79"/>
      <c r="D213" s="77"/>
    </row>
    <row r="214" spans="1:4" x14ac:dyDescent="0.2">
      <c r="A214" s="80"/>
      <c r="B214" s="82"/>
      <c r="C214" s="82"/>
      <c r="D214" s="80"/>
    </row>
    <row r="215" spans="1:4" x14ac:dyDescent="0.2">
      <c r="A215" s="80"/>
      <c r="B215" s="82"/>
      <c r="C215" s="82"/>
      <c r="D215" s="80"/>
    </row>
    <row r="216" spans="1:4" x14ac:dyDescent="0.2">
      <c r="A216" s="77"/>
      <c r="B216" s="79"/>
      <c r="C216" s="79"/>
      <c r="D216" s="77"/>
    </row>
    <row r="217" spans="1:4" x14ac:dyDescent="0.2">
      <c r="A217" s="77"/>
      <c r="B217" s="79"/>
      <c r="C217" s="79"/>
      <c r="D217" s="77"/>
    </row>
    <row r="218" spans="1:4" x14ac:dyDescent="0.2">
      <c r="A218" s="80"/>
      <c r="B218" s="82"/>
      <c r="C218" s="82"/>
      <c r="D218" s="80"/>
    </row>
    <row r="219" spans="1:4" x14ac:dyDescent="0.2">
      <c r="A219" s="80"/>
      <c r="B219" s="82"/>
      <c r="C219" s="82"/>
      <c r="D219" s="80"/>
    </row>
    <row r="220" spans="1:4" x14ac:dyDescent="0.2">
      <c r="A220" s="77"/>
      <c r="B220" s="79"/>
      <c r="C220" s="79"/>
      <c r="D220" s="77"/>
    </row>
    <row r="221" spans="1:4" x14ac:dyDescent="0.2">
      <c r="A221" s="77"/>
      <c r="B221" s="79"/>
      <c r="C221" s="79"/>
      <c r="D221" s="77"/>
    </row>
    <row r="222" spans="1:4" x14ac:dyDescent="0.2">
      <c r="A222" s="77"/>
      <c r="B222" s="79"/>
      <c r="C222" s="79"/>
      <c r="D222" s="77"/>
    </row>
    <row r="223" spans="1:4" x14ac:dyDescent="0.2">
      <c r="A223" s="77"/>
      <c r="B223" s="79"/>
      <c r="C223" s="79"/>
      <c r="D223" s="77"/>
    </row>
    <row r="224" spans="1:4" x14ac:dyDescent="0.2">
      <c r="A224" s="77"/>
      <c r="B224" s="79"/>
      <c r="C224" s="79"/>
      <c r="D224" s="77"/>
    </row>
    <row r="225" spans="1:4" x14ac:dyDescent="0.2">
      <c r="A225" s="77"/>
      <c r="B225" s="79"/>
      <c r="C225" s="79"/>
      <c r="D225" s="77"/>
    </row>
    <row r="226" spans="1:4" x14ac:dyDescent="0.2">
      <c r="A226" s="80"/>
      <c r="B226" s="82"/>
      <c r="C226" s="82"/>
      <c r="D226" s="80"/>
    </row>
    <row r="227" spans="1:4" x14ac:dyDescent="0.2">
      <c r="A227" s="77"/>
      <c r="B227" s="79"/>
      <c r="C227" s="79"/>
      <c r="D227" s="77"/>
    </row>
    <row r="228" spans="1:4" x14ac:dyDescent="0.2">
      <c r="A228" s="77"/>
      <c r="B228" s="79"/>
      <c r="C228" s="79"/>
      <c r="D228" s="77"/>
    </row>
    <row r="229" spans="1:4" x14ac:dyDescent="0.2">
      <c r="A229" s="77"/>
      <c r="B229" s="79"/>
      <c r="C229" s="79"/>
      <c r="D229" s="77"/>
    </row>
    <row r="230" spans="1:4" x14ac:dyDescent="0.2">
      <c r="A230" s="77"/>
      <c r="B230" s="79"/>
      <c r="C230" s="79"/>
      <c r="D230" s="77"/>
    </row>
    <row r="231" spans="1:4" x14ac:dyDescent="0.2">
      <c r="A231" s="77"/>
      <c r="B231" s="79"/>
      <c r="C231" s="79"/>
      <c r="D231" s="77"/>
    </row>
    <row r="232" spans="1:4" x14ac:dyDescent="0.2">
      <c r="A232" s="77"/>
      <c r="B232" s="79"/>
      <c r="C232" s="79"/>
      <c r="D232" s="77"/>
    </row>
    <row r="233" spans="1:4" x14ac:dyDescent="0.2">
      <c r="A233" s="77"/>
      <c r="B233" s="79"/>
      <c r="C233" s="79"/>
      <c r="D233" s="77"/>
    </row>
    <row r="234" spans="1:4" x14ac:dyDescent="0.2">
      <c r="A234" s="77"/>
      <c r="B234" s="79"/>
      <c r="C234" s="79"/>
      <c r="D234" s="77"/>
    </row>
    <row r="235" spans="1:4" x14ac:dyDescent="0.2">
      <c r="A235" s="77"/>
      <c r="B235" s="79"/>
      <c r="C235" s="79"/>
      <c r="D235" s="77"/>
    </row>
    <row r="236" spans="1:4" x14ac:dyDescent="0.2">
      <c r="A236" s="77"/>
      <c r="B236" s="79"/>
      <c r="C236" s="79"/>
      <c r="D236" s="77"/>
    </row>
    <row r="237" spans="1:4" x14ac:dyDescent="0.2">
      <c r="A237" s="77"/>
      <c r="B237" s="79"/>
      <c r="C237" s="79"/>
      <c r="D237" s="77"/>
    </row>
    <row r="238" spans="1:4" x14ac:dyDescent="0.2">
      <c r="A238" s="77"/>
      <c r="B238" s="79"/>
      <c r="C238" s="79"/>
      <c r="D238" s="77"/>
    </row>
    <row r="239" spans="1:4" x14ac:dyDescent="0.2">
      <c r="A239" s="77"/>
      <c r="B239" s="79"/>
      <c r="C239" s="79"/>
      <c r="D239" s="77"/>
    </row>
    <row r="240" spans="1:4" x14ac:dyDescent="0.2">
      <c r="A240" s="77"/>
      <c r="B240" s="79"/>
      <c r="C240" s="79"/>
      <c r="D240" s="77"/>
    </row>
    <row r="241" spans="1:4" x14ac:dyDescent="0.2">
      <c r="A241" s="77"/>
      <c r="B241" s="79"/>
      <c r="C241" s="79"/>
      <c r="D241" s="77"/>
    </row>
    <row r="242" spans="1:4" x14ac:dyDescent="0.2">
      <c r="A242" s="80"/>
      <c r="B242" s="92"/>
      <c r="C242" s="82"/>
      <c r="D242" s="80"/>
    </row>
    <row r="243" spans="1:4" x14ac:dyDescent="0.2">
      <c r="A243" s="77"/>
      <c r="B243" s="78"/>
      <c r="C243" s="79"/>
      <c r="D243" s="77"/>
    </row>
    <row r="244" spans="1:4" x14ac:dyDescent="0.2">
      <c r="A244" s="80"/>
      <c r="B244" s="82"/>
      <c r="C244" s="82"/>
      <c r="D244" s="80"/>
    </row>
    <row r="245" spans="1:4" x14ac:dyDescent="0.2">
      <c r="A245" s="77"/>
      <c r="B245" s="79"/>
      <c r="C245" s="79"/>
      <c r="D245" s="77"/>
    </row>
    <row r="246" spans="1:4" x14ac:dyDescent="0.2">
      <c r="A246" s="77"/>
      <c r="B246" s="79"/>
      <c r="C246" s="79"/>
      <c r="D246" s="77"/>
    </row>
    <row r="247" spans="1:4" x14ac:dyDescent="0.2">
      <c r="A247" s="77"/>
      <c r="B247" s="79"/>
      <c r="C247" s="79"/>
      <c r="D247" s="77"/>
    </row>
    <row r="248" spans="1:4" x14ac:dyDescent="0.2">
      <c r="A248" s="77"/>
      <c r="B248" s="79"/>
      <c r="C248" s="79"/>
      <c r="D248" s="77"/>
    </row>
    <row r="249" spans="1:4" x14ac:dyDescent="0.2">
      <c r="A249" s="77"/>
      <c r="B249" s="79"/>
      <c r="C249" s="79"/>
      <c r="D249" s="77"/>
    </row>
    <row r="250" spans="1:4" x14ac:dyDescent="0.2">
      <c r="A250" s="77"/>
      <c r="B250" s="79"/>
      <c r="C250" s="79"/>
      <c r="D250" s="77"/>
    </row>
    <row r="251" spans="1:4" x14ac:dyDescent="0.2">
      <c r="A251" s="77"/>
      <c r="B251" s="79"/>
      <c r="C251" s="79"/>
      <c r="D251" s="77"/>
    </row>
    <row r="252" spans="1:4" x14ac:dyDescent="0.2">
      <c r="A252" s="77"/>
      <c r="B252" s="79"/>
      <c r="C252" s="79"/>
      <c r="D252" s="77"/>
    </row>
    <row r="253" spans="1:4" x14ac:dyDescent="0.2">
      <c r="A253" s="77"/>
      <c r="B253" s="79"/>
      <c r="C253" s="79"/>
      <c r="D253" s="77"/>
    </row>
    <row r="254" spans="1:4" x14ac:dyDescent="0.2">
      <c r="A254" s="77"/>
      <c r="B254" s="79"/>
      <c r="C254" s="79"/>
      <c r="D254" s="77"/>
    </row>
    <row r="255" spans="1:4" x14ac:dyDescent="0.2">
      <c r="A255" s="77"/>
      <c r="B255" s="79"/>
      <c r="C255" s="79"/>
      <c r="D255" s="77"/>
    </row>
    <row r="256" spans="1:4" x14ac:dyDescent="0.2">
      <c r="A256" s="77"/>
      <c r="B256" s="79"/>
      <c r="C256" s="79"/>
      <c r="D256" s="77"/>
    </row>
    <row r="257" spans="1:4" x14ac:dyDescent="0.2">
      <c r="A257" s="80"/>
      <c r="B257" s="92"/>
      <c r="C257" s="82"/>
      <c r="D257" s="80"/>
    </row>
    <row r="258" spans="1:4" x14ac:dyDescent="0.2">
      <c r="A258" s="77"/>
      <c r="B258" s="78"/>
      <c r="C258" s="79"/>
      <c r="D258" s="77"/>
    </row>
    <row r="259" spans="1:4" x14ac:dyDescent="0.2">
      <c r="A259" s="77"/>
      <c r="B259" s="78"/>
      <c r="C259" s="79"/>
      <c r="D259" s="77"/>
    </row>
    <row r="260" spans="1:4" x14ac:dyDescent="0.2">
      <c r="A260" s="77"/>
      <c r="B260" s="78"/>
      <c r="C260" s="79"/>
      <c r="D260" s="77"/>
    </row>
    <row r="261" spans="1:4" x14ac:dyDescent="0.2">
      <c r="A261" s="77"/>
      <c r="B261" s="78"/>
      <c r="C261" s="79"/>
      <c r="D261" s="77"/>
    </row>
    <row r="262" spans="1:4" x14ac:dyDescent="0.2">
      <c r="A262" s="80"/>
      <c r="B262" s="92"/>
      <c r="C262" s="80"/>
      <c r="D262" s="80"/>
    </row>
    <row r="263" spans="1:4" x14ac:dyDescent="0.2">
      <c r="A263" s="80"/>
      <c r="B263" s="92"/>
      <c r="C263" s="80"/>
      <c r="D263" s="80"/>
    </row>
    <row r="264" spans="1:4" x14ac:dyDescent="0.2">
      <c r="A264" s="77"/>
      <c r="B264" s="78"/>
      <c r="C264" s="77"/>
      <c r="D264" s="77"/>
    </row>
    <row r="265" spans="1:4" x14ac:dyDescent="0.2">
      <c r="A265" s="77"/>
      <c r="B265" s="78"/>
      <c r="C265" s="79"/>
      <c r="D265" s="77"/>
    </row>
    <row r="266" spans="1:4" x14ac:dyDescent="0.2">
      <c r="A266" s="77"/>
      <c r="B266" s="78"/>
      <c r="C266" s="79"/>
      <c r="D266" s="77"/>
    </row>
    <row r="267" spans="1:4" x14ac:dyDescent="0.2">
      <c r="A267" s="77"/>
      <c r="B267" s="78"/>
      <c r="C267" s="79"/>
      <c r="D267" s="77"/>
    </row>
    <row r="268" spans="1:4" x14ac:dyDescent="0.2">
      <c r="A268" s="77"/>
      <c r="B268" s="78"/>
      <c r="C268" s="79"/>
      <c r="D268" s="77"/>
    </row>
    <row r="269" spans="1:4" x14ac:dyDescent="0.2">
      <c r="A269" s="80"/>
      <c r="B269" s="92"/>
      <c r="C269" s="82"/>
      <c r="D269" s="80"/>
    </row>
    <row r="270" spans="1:4" x14ac:dyDescent="0.2">
      <c r="A270" s="77"/>
      <c r="B270" s="78"/>
      <c r="C270" s="79"/>
      <c r="D270" s="77"/>
    </row>
    <row r="271" spans="1:4" x14ac:dyDescent="0.2">
      <c r="A271" s="77"/>
      <c r="B271" s="78"/>
      <c r="C271" s="79"/>
      <c r="D271" s="77"/>
    </row>
    <row r="272" spans="1:4" x14ac:dyDescent="0.2">
      <c r="A272" s="77"/>
      <c r="B272" s="78"/>
      <c r="C272" s="79"/>
      <c r="D272" s="77"/>
    </row>
    <row r="273" spans="1:4" x14ac:dyDescent="0.2">
      <c r="A273" s="77"/>
      <c r="B273" s="78"/>
      <c r="C273" s="79"/>
      <c r="D273" s="77"/>
    </row>
    <row r="274" spans="1:4" x14ac:dyDescent="0.2">
      <c r="A274" s="77"/>
      <c r="B274" s="78"/>
      <c r="C274" s="79"/>
      <c r="D274" s="77"/>
    </row>
    <row r="275" spans="1:4" x14ac:dyDescent="0.2">
      <c r="A275" s="77"/>
      <c r="B275" s="78"/>
      <c r="C275" s="79"/>
      <c r="D275" s="77"/>
    </row>
    <row r="276" spans="1:4" x14ac:dyDescent="0.2">
      <c r="A276" s="77"/>
      <c r="B276" s="78"/>
      <c r="C276" s="79"/>
      <c r="D276" s="77"/>
    </row>
    <row r="277" spans="1:4" x14ac:dyDescent="0.2">
      <c r="A277" s="77"/>
      <c r="B277" s="78"/>
      <c r="C277" s="79"/>
      <c r="D277" s="77"/>
    </row>
    <row r="278" spans="1:4" x14ac:dyDescent="0.2">
      <c r="A278" s="80"/>
      <c r="B278" s="78"/>
      <c r="C278" s="79"/>
      <c r="D278" s="80"/>
    </row>
  </sheetData>
  <mergeCells count="10">
    <mergeCell ref="A54:C54"/>
    <mergeCell ref="A4:D4"/>
    <mergeCell ref="A7:D7"/>
    <mergeCell ref="A9:C9"/>
    <mergeCell ref="A10:A11"/>
    <mergeCell ref="B10:B11"/>
    <mergeCell ref="C10:C11"/>
    <mergeCell ref="D10:D11"/>
    <mergeCell ref="A2:E2"/>
    <mergeCell ref="A1:D1"/>
  </mergeCells>
  <pageMargins left="0.78740157480314965" right="0.27559055118110237" top="0.98425196850393704" bottom="0.78740157480314965" header="0.51181102362204722" footer="0.51181102362204722"/>
  <pageSetup paperSize="9" scale="71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96C8C-AE24-4AE8-B4A5-D038B0521EF7}">
  <sheetPr>
    <tabColor theme="5" tint="0.59999389629810485"/>
  </sheetPr>
  <dimension ref="A1:N307"/>
  <sheetViews>
    <sheetView view="pageBreakPreview" topLeftCell="A61" zoomScaleNormal="120" zoomScaleSheetLayoutView="100" workbookViewId="0">
      <selection activeCell="I67" sqref="I67"/>
    </sheetView>
  </sheetViews>
  <sheetFormatPr defaultColWidth="96.85546875" defaultRowHeight="12.75" x14ac:dyDescent="0.2"/>
  <cols>
    <col min="1" max="1" width="78.28515625" style="93" customWidth="1"/>
    <col min="2" max="2" width="12.28515625" style="93" customWidth="1"/>
    <col min="3" max="3" width="16" style="93" customWidth="1"/>
    <col min="4" max="4" width="13.140625" style="93" customWidth="1"/>
    <col min="5" max="5" width="14" style="93" customWidth="1"/>
    <col min="6" max="6" width="9.140625" style="93" hidden="1" customWidth="1"/>
    <col min="7" max="7" width="10.28515625" style="93" hidden="1" customWidth="1"/>
    <col min="8" max="8" width="12.42578125" style="93" hidden="1" customWidth="1"/>
    <col min="9" max="9" width="14.42578125" style="93" customWidth="1"/>
    <col min="10" max="10" width="16.42578125" style="93" customWidth="1"/>
    <col min="11" max="254" width="9.140625" style="93" customWidth="1"/>
    <col min="255" max="16384" width="96.85546875" style="93"/>
  </cols>
  <sheetData>
    <row r="1" spans="1:9" ht="18.75" x14ac:dyDescent="0.3">
      <c r="A1" s="316" t="s">
        <v>200</v>
      </c>
      <c r="B1" s="316"/>
      <c r="C1" s="316"/>
      <c r="D1" s="316"/>
      <c r="E1" s="316"/>
      <c r="F1" s="175"/>
    </row>
    <row r="2" spans="1:9" ht="19.5" customHeight="1" x14ac:dyDescent="0.3">
      <c r="A2" s="309" t="s">
        <v>201</v>
      </c>
      <c r="B2" s="309"/>
      <c r="C2" s="309"/>
      <c r="D2" s="309"/>
      <c r="E2" s="309"/>
    </row>
    <row r="3" spans="1:9" ht="21" customHeight="1" x14ac:dyDescent="0.3">
      <c r="A3" s="310"/>
      <c r="B3" s="310"/>
      <c r="C3" s="310"/>
      <c r="D3" s="310"/>
      <c r="E3" s="310"/>
    </row>
    <row r="4" spans="1:9" ht="40.5" customHeight="1" x14ac:dyDescent="0.3">
      <c r="A4" s="317" t="s">
        <v>202</v>
      </c>
      <c r="B4" s="317"/>
      <c r="C4" s="317"/>
      <c r="D4" s="317"/>
      <c r="E4" s="317"/>
    </row>
    <row r="5" spans="1:9" ht="39" customHeight="1" x14ac:dyDescent="0.3">
      <c r="A5" s="314"/>
      <c r="B5" s="314"/>
      <c r="C5" s="314"/>
      <c r="D5" s="314"/>
      <c r="E5" s="314"/>
      <c r="F5" s="314"/>
    </row>
    <row r="6" spans="1:9" ht="36" customHeight="1" x14ac:dyDescent="0.3">
      <c r="A6" s="328" t="s">
        <v>2</v>
      </c>
      <c r="B6" s="328"/>
      <c r="C6" s="328"/>
      <c r="D6" s="328"/>
      <c r="E6" s="328"/>
    </row>
    <row r="7" spans="1:9" ht="21.75" customHeight="1" x14ac:dyDescent="0.3">
      <c r="A7" s="189"/>
      <c r="B7" s="189"/>
      <c r="C7" s="189"/>
      <c r="D7" s="189"/>
      <c r="E7" s="189"/>
    </row>
    <row r="8" spans="1:9" x14ac:dyDescent="0.2">
      <c r="A8" s="323" t="s">
        <v>3</v>
      </c>
      <c r="B8" s="325" t="s">
        <v>4</v>
      </c>
      <c r="C8" s="325" t="s">
        <v>5</v>
      </c>
      <c r="D8" s="325" t="s">
        <v>203</v>
      </c>
      <c r="E8" s="325" t="s">
        <v>1</v>
      </c>
    </row>
    <row r="9" spans="1:9" ht="84.75" customHeight="1" x14ac:dyDescent="0.2">
      <c r="A9" s="324"/>
      <c r="B9" s="326"/>
      <c r="C9" s="327"/>
      <c r="D9" s="327"/>
      <c r="E9" s="327"/>
    </row>
    <row r="10" spans="1:9" ht="101.25" x14ac:dyDescent="0.3">
      <c r="A10" s="167" t="s">
        <v>195</v>
      </c>
      <c r="B10" s="190"/>
      <c r="C10" s="94"/>
      <c r="D10" s="95"/>
      <c r="E10" s="96">
        <f>E11</f>
        <v>6069.1</v>
      </c>
      <c r="F10" s="97"/>
      <c r="G10" s="168">
        <f>'[1]БР_МС 2020'!F10</f>
        <v>5761.9000000000005</v>
      </c>
      <c r="H10" s="97">
        <f>E10-G10</f>
        <v>307.19999999999982</v>
      </c>
      <c r="I10" s="97">
        <f>E11+E45+E50+E63</f>
        <v>18429.8</v>
      </c>
    </row>
    <row r="11" spans="1:9" ht="18.75" x14ac:dyDescent="0.3">
      <c r="A11" s="98" t="s">
        <v>204</v>
      </c>
      <c r="B11" s="99" t="s">
        <v>139</v>
      </c>
      <c r="C11" s="100"/>
      <c r="D11" s="95"/>
      <c r="E11" s="96">
        <f>E12+E18+E37</f>
        <v>6069.1</v>
      </c>
      <c r="F11" s="97"/>
      <c r="G11" s="168">
        <f>'[1]БР_МС 2020'!F11</f>
        <v>5761.9000000000005</v>
      </c>
      <c r="H11" s="97">
        <f t="shared" ref="H11:H40" si="0">E11-G11</f>
        <v>307.19999999999982</v>
      </c>
      <c r="I11" s="93" t="e">
        <f>#REF!</f>
        <v>#REF!</v>
      </c>
    </row>
    <row r="12" spans="1:9" ht="37.5" x14ac:dyDescent="0.3">
      <c r="A12" s="34" t="s">
        <v>9</v>
      </c>
      <c r="B12" s="101" t="s">
        <v>12</v>
      </c>
      <c r="C12" s="102"/>
      <c r="D12" s="69"/>
      <c r="E12" s="96">
        <f>E13</f>
        <v>1380.6</v>
      </c>
      <c r="F12" s="97"/>
      <c r="G12" s="168">
        <f>'[1]БР_МС 2020'!F12</f>
        <v>1327.8</v>
      </c>
      <c r="H12" s="97">
        <f t="shared" si="0"/>
        <v>52.799999999999955</v>
      </c>
      <c r="I12" s="93" t="e">
        <f>#REF!</f>
        <v>#REF!</v>
      </c>
    </row>
    <row r="13" spans="1:9" ht="18.75" x14ac:dyDescent="0.3">
      <c r="A13" s="103" t="s">
        <v>11</v>
      </c>
      <c r="B13" s="37" t="s">
        <v>12</v>
      </c>
      <c r="C13" s="37" t="s">
        <v>13</v>
      </c>
      <c r="D13" s="69"/>
      <c r="E13" s="96">
        <f>E14</f>
        <v>1380.6</v>
      </c>
      <c r="F13" s="97"/>
      <c r="G13" s="168">
        <f>'[1]БР_МС 2020'!F13</f>
        <v>1327.8</v>
      </c>
      <c r="H13" s="97">
        <f t="shared" si="0"/>
        <v>52.799999999999955</v>
      </c>
    </row>
    <row r="14" spans="1:9" ht="75" x14ac:dyDescent="0.3">
      <c r="A14" s="11" t="s">
        <v>14</v>
      </c>
      <c r="B14" s="44" t="s">
        <v>12</v>
      </c>
      <c r="C14" s="44" t="s">
        <v>13</v>
      </c>
      <c r="D14" s="45">
        <v>100</v>
      </c>
      <c r="E14" s="46">
        <f>E15</f>
        <v>1380.6</v>
      </c>
      <c r="F14" s="97"/>
      <c r="G14" s="168">
        <f>'[1]БР_МС 2020'!F14</f>
        <v>1327.8</v>
      </c>
      <c r="H14" s="97">
        <f t="shared" si="0"/>
        <v>52.799999999999955</v>
      </c>
    </row>
    <row r="15" spans="1:9" ht="37.5" x14ac:dyDescent="0.3">
      <c r="A15" s="12" t="s">
        <v>15</v>
      </c>
      <c r="B15" s="44" t="s">
        <v>12</v>
      </c>
      <c r="C15" s="44" t="s">
        <v>13</v>
      </c>
      <c r="D15" s="45">
        <v>120</v>
      </c>
      <c r="E15" s="46">
        <f>E16+E17</f>
        <v>1380.6</v>
      </c>
      <c r="F15" s="97"/>
      <c r="G15" s="168">
        <f>'[1]БР_МС 2020'!F15</f>
        <v>1327.8</v>
      </c>
      <c r="H15" s="97">
        <f t="shared" si="0"/>
        <v>52.799999999999955</v>
      </c>
    </row>
    <row r="16" spans="1:9" ht="18.75" x14ac:dyDescent="0.3">
      <c r="A16" s="179" t="s">
        <v>205</v>
      </c>
      <c r="B16" s="110" t="s">
        <v>12</v>
      </c>
      <c r="C16" s="44" t="s">
        <v>13</v>
      </c>
      <c r="D16" s="45">
        <v>121</v>
      </c>
      <c r="E16" s="46">
        <v>1062.2</v>
      </c>
      <c r="F16" s="97"/>
      <c r="G16" s="168"/>
      <c r="H16" s="97"/>
    </row>
    <row r="17" spans="1:10" ht="56.25" x14ac:dyDescent="0.3">
      <c r="A17" s="12" t="s">
        <v>206</v>
      </c>
      <c r="B17" s="110" t="s">
        <v>12</v>
      </c>
      <c r="C17" s="44" t="s">
        <v>13</v>
      </c>
      <c r="D17" s="45">
        <v>129</v>
      </c>
      <c r="E17" s="46">
        <v>318.39999999999998</v>
      </c>
      <c r="F17" s="97"/>
      <c r="G17" s="168"/>
      <c r="H17" s="97"/>
    </row>
    <row r="18" spans="1:10" s="107" customFormat="1" ht="56.25" x14ac:dyDescent="0.3">
      <c r="A18" s="13" t="s">
        <v>18</v>
      </c>
      <c r="B18" s="104" t="s">
        <v>19</v>
      </c>
      <c r="C18" s="104"/>
      <c r="D18" s="105"/>
      <c r="E18" s="106">
        <f>E19+E23</f>
        <v>4592.5</v>
      </c>
      <c r="F18" s="97"/>
      <c r="G18" s="168">
        <f>'[1]БР_МС 2020'!F22</f>
        <v>4338.1000000000004</v>
      </c>
      <c r="H18" s="97">
        <f t="shared" si="0"/>
        <v>254.39999999999964</v>
      </c>
      <c r="I18" s="107" t="e">
        <f>#REF!</f>
        <v>#REF!</v>
      </c>
      <c r="J18" s="191" t="e">
        <f>E18-I18</f>
        <v>#REF!</v>
      </c>
    </row>
    <row r="19" spans="1:10" ht="37.5" x14ac:dyDescent="0.3">
      <c r="A19" s="169" t="s">
        <v>20</v>
      </c>
      <c r="B19" s="114" t="s">
        <v>19</v>
      </c>
      <c r="C19" s="102" t="s">
        <v>21</v>
      </c>
      <c r="D19" s="69"/>
      <c r="E19" s="96">
        <f>E20</f>
        <v>316.5</v>
      </c>
      <c r="F19" s="97"/>
      <c r="G19" s="168">
        <f>'[1]БР_МС 2020'!F23</f>
        <v>304.60000000000002</v>
      </c>
      <c r="H19" s="97">
        <f t="shared" si="0"/>
        <v>11.899999999999977</v>
      </c>
      <c r="I19" s="93" t="e">
        <f>#REF!</f>
        <v>#REF!</v>
      </c>
      <c r="J19" s="191" t="e">
        <f>E19-I19</f>
        <v>#REF!</v>
      </c>
    </row>
    <row r="20" spans="1:10" ht="75" x14ac:dyDescent="0.3">
      <c r="A20" s="62" t="s">
        <v>14</v>
      </c>
      <c r="B20" s="112" t="s">
        <v>19</v>
      </c>
      <c r="C20" s="110" t="s">
        <v>21</v>
      </c>
      <c r="D20" s="113">
        <v>100</v>
      </c>
      <c r="E20" s="46">
        <f>E21</f>
        <v>316.5</v>
      </c>
      <c r="F20" s="97"/>
      <c r="G20" s="168">
        <f>'[1]БР_МС 2020'!F24</f>
        <v>304.60000000000002</v>
      </c>
      <c r="H20" s="97">
        <f t="shared" si="0"/>
        <v>11.899999999999977</v>
      </c>
      <c r="J20" s="191"/>
    </row>
    <row r="21" spans="1:10" ht="37.5" x14ac:dyDescent="0.3">
      <c r="A21" s="12" t="s">
        <v>15</v>
      </c>
      <c r="B21" s="112" t="s">
        <v>19</v>
      </c>
      <c r="C21" s="110" t="s">
        <v>21</v>
      </c>
      <c r="D21" s="45">
        <v>120</v>
      </c>
      <c r="E21" s="46">
        <f>E22</f>
        <v>316.5</v>
      </c>
      <c r="F21" s="97"/>
      <c r="G21" s="168">
        <f>'[1]БР_МС 2020'!F25</f>
        <v>304.60000000000002</v>
      </c>
      <c r="H21" s="97">
        <f t="shared" si="0"/>
        <v>11.899999999999977</v>
      </c>
      <c r="J21" s="191"/>
    </row>
    <row r="22" spans="1:10" ht="75" x14ac:dyDescent="0.3">
      <c r="A22" s="12" t="s">
        <v>207</v>
      </c>
      <c r="B22" s="112" t="s">
        <v>19</v>
      </c>
      <c r="C22" s="110" t="s">
        <v>21</v>
      </c>
      <c r="D22" s="45">
        <v>123</v>
      </c>
      <c r="E22" s="46">
        <v>316.5</v>
      </c>
      <c r="F22" s="97"/>
      <c r="G22" s="168"/>
      <c r="H22" s="97"/>
      <c r="J22" s="191"/>
    </row>
    <row r="23" spans="1:10" ht="36.75" customHeight="1" x14ac:dyDescent="0.3">
      <c r="A23" s="24" t="s">
        <v>22</v>
      </c>
      <c r="B23" s="37" t="s">
        <v>19</v>
      </c>
      <c r="C23" s="37" t="s">
        <v>23</v>
      </c>
      <c r="D23" s="69"/>
      <c r="E23" s="96">
        <f>E24+E28+E32</f>
        <v>4276</v>
      </c>
      <c r="F23" s="97"/>
      <c r="G23" s="168">
        <f>'[1]БР_МС 2020'!F29</f>
        <v>4033.5</v>
      </c>
      <c r="H23" s="97">
        <f t="shared" si="0"/>
        <v>242.5</v>
      </c>
      <c r="I23" s="93" t="e">
        <f>#REF!</f>
        <v>#REF!</v>
      </c>
      <c r="J23" s="191" t="e">
        <f t="shared" ref="J23" si="1">E23-I23</f>
        <v>#REF!</v>
      </c>
    </row>
    <row r="24" spans="1:10" ht="75" x14ac:dyDescent="0.3">
      <c r="A24" s="62" t="s">
        <v>14</v>
      </c>
      <c r="B24" s="112" t="s">
        <v>19</v>
      </c>
      <c r="C24" s="44" t="s">
        <v>23</v>
      </c>
      <c r="D24" s="45">
        <v>100</v>
      </c>
      <c r="E24" s="46">
        <f>E25</f>
        <v>2339.4</v>
      </c>
      <c r="F24" s="97"/>
      <c r="G24" s="168">
        <f>'[1]БР_МС 2020'!F30</f>
        <v>2257</v>
      </c>
      <c r="H24" s="97">
        <f t="shared" si="0"/>
        <v>82.400000000000091</v>
      </c>
      <c r="I24" s="93" t="e">
        <f>#REF!</f>
        <v>#REF!</v>
      </c>
    </row>
    <row r="25" spans="1:10" ht="37.5" x14ac:dyDescent="0.3">
      <c r="A25" s="12" t="s">
        <v>15</v>
      </c>
      <c r="B25" s="112" t="s">
        <v>19</v>
      </c>
      <c r="C25" s="44" t="s">
        <v>23</v>
      </c>
      <c r="D25" s="45">
        <v>120</v>
      </c>
      <c r="E25" s="46">
        <f>E26+E27</f>
        <v>2339.4</v>
      </c>
      <c r="F25" s="97"/>
      <c r="G25" s="168">
        <f>'[1]БР_МС 2020'!F31</f>
        <v>2257</v>
      </c>
      <c r="H25" s="97">
        <f t="shared" si="0"/>
        <v>82.400000000000091</v>
      </c>
    </row>
    <row r="26" spans="1:10" ht="18.75" x14ac:dyDescent="0.3">
      <c r="A26" s="179" t="s">
        <v>205</v>
      </c>
      <c r="B26" s="112" t="s">
        <v>19</v>
      </c>
      <c r="C26" s="44" t="s">
        <v>23</v>
      </c>
      <c r="D26" s="45">
        <v>121</v>
      </c>
      <c r="E26" s="46">
        <v>1796.8</v>
      </c>
      <c r="F26" s="97"/>
      <c r="G26" s="168"/>
      <c r="H26" s="97"/>
    </row>
    <row r="27" spans="1:10" ht="56.25" x14ac:dyDescent="0.3">
      <c r="A27" s="12" t="s">
        <v>206</v>
      </c>
      <c r="B27" s="112" t="s">
        <v>19</v>
      </c>
      <c r="C27" s="44" t="s">
        <v>23</v>
      </c>
      <c r="D27" s="45">
        <v>129</v>
      </c>
      <c r="E27" s="46">
        <v>542.6</v>
      </c>
      <c r="F27" s="97"/>
      <c r="G27" s="168"/>
      <c r="H27" s="97"/>
      <c r="I27" s="93" t="e">
        <f>#REF!</f>
        <v>#REF!</v>
      </c>
    </row>
    <row r="28" spans="1:10" ht="37.5" x14ac:dyDescent="0.3">
      <c r="A28" s="12" t="s">
        <v>24</v>
      </c>
      <c r="B28" s="112" t="s">
        <v>19</v>
      </c>
      <c r="C28" s="44" t="s">
        <v>23</v>
      </c>
      <c r="D28" s="45">
        <v>200</v>
      </c>
      <c r="E28" s="46">
        <f>E29</f>
        <v>1927.5</v>
      </c>
      <c r="F28" s="97"/>
      <c r="G28" s="168">
        <f>'[1]БР_МС 2020'!F38</f>
        <v>1767.4</v>
      </c>
      <c r="H28" s="97">
        <f t="shared" si="0"/>
        <v>160.09999999999991</v>
      </c>
      <c r="I28" s="93" t="e">
        <f>#REF!</f>
        <v>#REF!</v>
      </c>
    </row>
    <row r="29" spans="1:10" ht="37.5" x14ac:dyDescent="0.3">
      <c r="A29" s="12" t="s">
        <v>25</v>
      </c>
      <c r="B29" s="112" t="s">
        <v>19</v>
      </c>
      <c r="C29" s="44" t="s">
        <v>23</v>
      </c>
      <c r="D29" s="45">
        <v>240</v>
      </c>
      <c r="E29" s="48">
        <f>E30+E31</f>
        <v>1927.5</v>
      </c>
      <c r="F29" s="97"/>
      <c r="G29" s="168">
        <f>'[1]БР_МС 2020'!F39</f>
        <v>1767.4</v>
      </c>
      <c r="H29" s="97">
        <f t="shared" si="0"/>
        <v>160.09999999999991</v>
      </c>
      <c r="I29" s="93" t="e">
        <f>#REF!</f>
        <v>#REF!</v>
      </c>
      <c r="J29" s="97" t="e">
        <f>I29-E31</f>
        <v>#REF!</v>
      </c>
    </row>
    <row r="30" spans="1:10" ht="18.75" x14ac:dyDescent="0.3">
      <c r="A30" s="12" t="s">
        <v>208</v>
      </c>
      <c r="B30" s="112" t="s">
        <v>19</v>
      </c>
      <c r="C30" s="44" t="s">
        <v>23</v>
      </c>
      <c r="D30" s="45">
        <v>244</v>
      </c>
      <c r="E30" s="48">
        <v>1811.4</v>
      </c>
      <c r="F30" s="97"/>
      <c r="G30" s="168"/>
      <c r="H30" s="97"/>
    </row>
    <row r="31" spans="1:10" ht="18.75" x14ac:dyDescent="0.3">
      <c r="A31" s="12" t="s">
        <v>209</v>
      </c>
      <c r="B31" s="112" t="s">
        <v>19</v>
      </c>
      <c r="C31" s="44" t="s">
        <v>23</v>
      </c>
      <c r="D31" s="45">
        <v>247</v>
      </c>
      <c r="E31" s="48">
        <v>116.1</v>
      </c>
      <c r="F31" s="97"/>
      <c r="G31" s="168"/>
      <c r="H31" s="97"/>
    </row>
    <row r="32" spans="1:10" ht="18.75" x14ac:dyDescent="0.3">
      <c r="A32" s="52" t="s">
        <v>26</v>
      </c>
      <c r="B32" s="112" t="s">
        <v>19</v>
      </c>
      <c r="C32" s="44" t="s">
        <v>23</v>
      </c>
      <c r="D32" s="45">
        <v>800</v>
      </c>
      <c r="E32" s="48">
        <f>E33</f>
        <v>9.1</v>
      </c>
      <c r="F32" s="97"/>
      <c r="G32" s="97">
        <f>'[1]БР_МС 2020'!F53</f>
        <v>9.1</v>
      </c>
      <c r="H32" s="97">
        <f t="shared" si="0"/>
        <v>0</v>
      </c>
    </row>
    <row r="33" spans="1:10" ht="18.75" x14ac:dyDescent="0.3">
      <c r="A33" s="52" t="s">
        <v>27</v>
      </c>
      <c r="B33" s="112" t="s">
        <v>19</v>
      </c>
      <c r="C33" s="44" t="s">
        <v>23</v>
      </c>
      <c r="D33" s="45">
        <v>850</v>
      </c>
      <c r="E33" s="48">
        <f>E34+E35+E36</f>
        <v>9.1</v>
      </c>
      <c r="F33" s="97"/>
      <c r="G33" s="97">
        <f>'[1]БР_МС 2020'!F54</f>
        <v>9.1</v>
      </c>
      <c r="H33" s="97">
        <f t="shared" si="0"/>
        <v>0</v>
      </c>
    </row>
    <row r="34" spans="1:10" ht="18.75" x14ac:dyDescent="0.3">
      <c r="A34" s="52" t="s">
        <v>210</v>
      </c>
      <c r="B34" s="109" t="s">
        <v>19</v>
      </c>
      <c r="C34" s="44" t="s">
        <v>23</v>
      </c>
      <c r="D34" s="117">
        <v>851</v>
      </c>
      <c r="E34" s="46">
        <v>0</v>
      </c>
      <c r="F34" s="97"/>
      <c r="G34" s="97"/>
      <c r="H34" s="97"/>
    </row>
    <row r="35" spans="1:10" ht="18.75" x14ac:dyDescent="0.3">
      <c r="A35" s="52" t="s">
        <v>211</v>
      </c>
      <c r="B35" s="109" t="s">
        <v>19</v>
      </c>
      <c r="C35" s="44" t="s">
        <v>23</v>
      </c>
      <c r="D35" s="117">
        <v>852</v>
      </c>
      <c r="E35" s="46">
        <v>8.1</v>
      </c>
      <c r="F35" s="97"/>
      <c r="G35" s="97"/>
      <c r="H35" s="97"/>
    </row>
    <row r="36" spans="1:10" ht="18.75" x14ac:dyDescent="0.3">
      <c r="A36" s="52" t="s">
        <v>212</v>
      </c>
      <c r="B36" s="109" t="s">
        <v>19</v>
      </c>
      <c r="C36" s="44" t="s">
        <v>23</v>
      </c>
      <c r="D36" s="117">
        <v>853</v>
      </c>
      <c r="E36" s="46">
        <v>1</v>
      </c>
      <c r="F36" s="97"/>
      <c r="G36" s="97"/>
      <c r="H36" s="97"/>
    </row>
    <row r="37" spans="1:10" ht="18.75" x14ac:dyDescent="0.3">
      <c r="A37" s="38" t="s">
        <v>140</v>
      </c>
      <c r="B37" s="114" t="s">
        <v>48</v>
      </c>
      <c r="C37" s="114"/>
      <c r="D37" s="115"/>
      <c r="E37" s="96">
        <f>E38</f>
        <v>96</v>
      </c>
      <c r="F37" s="97"/>
      <c r="G37" s="97">
        <f>'[1]БР_МС 2020'!F64</f>
        <v>96</v>
      </c>
      <c r="H37" s="97">
        <f t="shared" si="0"/>
        <v>0</v>
      </c>
    </row>
    <row r="38" spans="1:10" ht="56.25" x14ac:dyDescent="0.3">
      <c r="A38" s="24" t="s">
        <v>47</v>
      </c>
      <c r="B38" s="114" t="s">
        <v>48</v>
      </c>
      <c r="C38" s="114" t="s">
        <v>49</v>
      </c>
      <c r="D38" s="115"/>
      <c r="E38" s="116">
        <f>E39</f>
        <v>96</v>
      </c>
      <c r="F38" s="97"/>
      <c r="G38" s="97">
        <f>'[1]БР_МС 2020'!F65</f>
        <v>96</v>
      </c>
      <c r="H38" s="97">
        <f t="shared" si="0"/>
        <v>0</v>
      </c>
    </row>
    <row r="39" spans="1:10" ht="18.75" x14ac:dyDescent="0.3">
      <c r="A39" s="52" t="s">
        <v>26</v>
      </c>
      <c r="B39" s="112" t="s">
        <v>48</v>
      </c>
      <c r="C39" s="109" t="s">
        <v>49</v>
      </c>
      <c r="D39" s="59">
        <v>800</v>
      </c>
      <c r="E39" s="46">
        <f>E40</f>
        <v>96</v>
      </c>
      <c r="F39" s="97"/>
      <c r="G39" s="97">
        <f>'[1]БР_МС 2020'!F66</f>
        <v>96</v>
      </c>
      <c r="H39" s="97">
        <f t="shared" si="0"/>
        <v>0</v>
      </c>
    </row>
    <row r="40" spans="1:10" ht="18.75" x14ac:dyDescent="0.3">
      <c r="A40" s="52" t="s">
        <v>50</v>
      </c>
      <c r="B40" s="109" t="s">
        <v>48</v>
      </c>
      <c r="C40" s="109" t="s">
        <v>49</v>
      </c>
      <c r="D40" s="117">
        <v>850</v>
      </c>
      <c r="E40" s="46">
        <f>E41</f>
        <v>96</v>
      </c>
      <c r="F40" s="97"/>
      <c r="G40" s="97">
        <f>'[1]БР_МС 2020'!F67</f>
        <v>96</v>
      </c>
      <c r="H40" s="97">
        <f t="shared" si="0"/>
        <v>0</v>
      </c>
    </row>
    <row r="41" spans="1:10" ht="18.75" x14ac:dyDescent="0.3">
      <c r="A41" s="52" t="s">
        <v>212</v>
      </c>
      <c r="B41" s="109" t="s">
        <v>48</v>
      </c>
      <c r="C41" s="109" t="s">
        <v>49</v>
      </c>
      <c r="D41" s="117">
        <v>853</v>
      </c>
      <c r="E41" s="46">
        <v>96</v>
      </c>
      <c r="F41" s="97"/>
      <c r="G41" s="97"/>
      <c r="H41" s="97"/>
    </row>
    <row r="42" spans="1:10" ht="101.25" x14ac:dyDescent="0.3">
      <c r="A42" s="167" t="s">
        <v>196</v>
      </c>
      <c r="B42" s="118"/>
      <c r="C42" s="37"/>
      <c r="D42" s="119"/>
      <c r="E42" s="57">
        <f>E43+E93+E99+E110+E146+E182+E195+E215+E235</f>
        <v>85784.6</v>
      </c>
      <c r="F42" s="97"/>
      <c r="G42" s="97">
        <f>'[1]БР _МА 2020'!F10</f>
        <v>87843.1</v>
      </c>
      <c r="H42" s="97">
        <f>E42-G42</f>
        <v>-2058.5</v>
      </c>
    </row>
    <row r="43" spans="1:10" ht="18.75" x14ac:dyDescent="0.3">
      <c r="A43" s="38" t="s">
        <v>7</v>
      </c>
      <c r="B43" s="101" t="s">
        <v>139</v>
      </c>
      <c r="C43" s="37"/>
      <c r="D43" s="69"/>
      <c r="E43" s="96">
        <f>E44+E75+E79</f>
        <v>14765.299999999997</v>
      </c>
      <c r="F43" s="97"/>
      <c r="G43" s="97">
        <f>'[1]БР _МА 2020'!F11</f>
        <v>15106.499999999998</v>
      </c>
      <c r="H43" s="97">
        <f>E43-G43</f>
        <v>-341.20000000000073</v>
      </c>
      <c r="I43" s="192" t="e">
        <f>#REF!</f>
        <v>#REF!</v>
      </c>
    </row>
    <row r="44" spans="1:10" ht="61.5" customHeight="1" x14ac:dyDescent="0.3">
      <c r="A44" s="24" t="s">
        <v>28</v>
      </c>
      <c r="B44" s="102" t="s">
        <v>31</v>
      </c>
      <c r="C44" s="37"/>
      <c r="D44" s="69"/>
      <c r="E44" s="96">
        <f>E45+E50+E63+E67</f>
        <v>14327.499999999998</v>
      </c>
      <c r="F44" s="97"/>
      <c r="G44" s="97">
        <f>'[1]БР _МА 2020'!F12</f>
        <v>14718.999999999998</v>
      </c>
      <c r="H44" s="97">
        <f t="shared" ref="H44:H47" si="2">E44-G44</f>
        <v>-391.5</v>
      </c>
      <c r="I44" s="192" t="e">
        <f>#REF!</f>
        <v>#REF!</v>
      </c>
      <c r="J44" s="192" t="e">
        <f>I43-I44</f>
        <v>#REF!</v>
      </c>
    </row>
    <row r="45" spans="1:10" ht="75" x14ac:dyDescent="0.3">
      <c r="A45" s="24" t="s">
        <v>30</v>
      </c>
      <c r="B45" s="37" t="s">
        <v>31</v>
      </c>
      <c r="C45" s="37" t="s">
        <v>32</v>
      </c>
      <c r="D45" s="69"/>
      <c r="E45" s="96">
        <f>E46</f>
        <v>1380.6</v>
      </c>
      <c r="F45" s="97"/>
      <c r="G45" s="97">
        <f>'[1]БР _МА 2020'!F13</f>
        <v>1327.8</v>
      </c>
      <c r="H45" s="97">
        <f t="shared" si="2"/>
        <v>52.799999999999955</v>
      </c>
      <c r="I45" s="192" t="e">
        <f>#REF!</f>
        <v>#REF!</v>
      </c>
    </row>
    <row r="46" spans="1:10" ht="75" x14ac:dyDescent="0.3">
      <c r="A46" s="62" t="s">
        <v>14</v>
      </c>
      <c r="B46" s="44" t="s">
        <v>31</v>
      </c>
      <c r="C46" s="44" t="s">
        <v>32</v>
      </c>
      <c r="D46" s="45">
        <v>100</v>
      </c>
      <c r="E46" s="46">
        <f>E47</f>
        <v>1380.6</v>
      </c>
      <c r="F46" s="97"/>
      <c r="G46" s="97">
        <f>'[1]БР _МА 2020'!F14</f>
        <v>1327.8</v>
      </c>
      <c r="H46" s="97">
        <f t="shared" si="2"/>
        <v>52.799999999999955</v>
      </c>
    </row>
    <row r="47" spans="1:10" ht="37.5" x14ac:dyDescent="0.3">
      <c r="A47" s="12" t="s">
        <v>15</v>
      </c>
      <c r="B47" s="44" t="s">
        <v>31</v>
      </c>
      <c r="C47" s="44" t="s">
        <v>32</v>
      </c>
      <c r="D47" s="45">
        <v>120</v>
      </c>
      <c r="E47" s="46">
        <f>E48+E49</f>
        <v>1380.6</v>
      </c>
      <c r="F47" s="97"/>
      <c r="G47" s="97">
        <f>'[1]БР _МА 2020'!F15</f>
        <v>1327.8</v>
      </c>
      <c r="H47" s="97">
        <f t="shared" si="2"/>
        <v>52.799999999999955</v>
      </c>
    </row>
    <row r="48" spans="1:10" ht="18.75" x14ac:dyDescent="0.3">
      <c r="A48" s="179" t="s">
        <v>205</v>
      </c>
      <c r="B48" s="44" t="s">
        <v>31</v>
      </c>
      <c r="C48" s="44" t="s">
        <v>32</v>
      </c>
      <c r="D48" s="45">
        <v>121</v>
      </c>
      <c r="E48" s="46">
        <v>1062.2</v>
      </c>
      <c r="F48" s="97"/>
      <c r="G48" s="97"/>
      <c r="H48" s="97"/>
    </row>
    <row r="49" spans="1:9" ht="56.25" x14ac:dyDescent="0.3">
      <c r="A49" s="12" t="s">
        <v>206</v>
      </c>
      <c r="B49" s="44" t="s">
        <v>31</v>
      </c>
      <c r="C49" s="44" t="s">
        <v>32</v>
      </c>
      <c r="D49" s="45">
        <v>129</v>
      </c>
      <c r="E49" s="46">
        <v>318.39999999999998</v>
      </c>
      <c r="F49" s="97"/>
      <c r="G49" s="97"/>
      <c r="H49" s="97"/>
    </row>
    <row r="50" spans="1:9" ht="56.25" x14ac:dyDescent="0.3">
      <c r="A50" s="24" t="s">
        <v>33</v>
      </c>
      <c r="B50" s="37" t="s">
        <v>31</v>
      </c>
      <c r="C50" s="37" t="s">
        <v>34</v>
      </c>
      <c r="D50" s="120"/>
      <c r="E50" s="57">
        <f>E51+E55+E58</f>
        <v>10150.299999999999</v>
      </c>
      <c r="F50" s="97"/>
      <c r="G50" s="97">
        <f>'[1]БР _МА 2020'!F22</f>
        <v>10698.899999999998</v>
      </c>
      <c r="H50" s="97">
        <f>E50-G50</f>
        <v>-548.59999999999854</v>
      </c>
      <c r="I50" s="192" t="e">
        <f>#REF!</f>
        <v>#REF!</v>
      </c>
    </row>
    <row r="51" spans="1:9" ht="75" x14ac:dyDescent="0.3">
      <c r="A51" s="62" t="s">
        <v>14</v>
      </c>
      <c r="B51" s="44" t="s">
        <v>31</v>
      </c>
      <c r="C51" s="44" t="s">
        <v>34</v>
      </c>
      <c r="D51" s="45">
        <v>100</v>
      </c>
      <c r="E51" s="46">
        <f>E52</f>
        <v>8739.9</v>
      </c>
      <c r="F51" s="97"/>
      <c r="G51" s="97">
        <f>'[1]БР _МА 2020'!F23</f>
        <v>9263.5999999999985</v>
      </c>
      <c r="H51" s="97">
        <f t="shared" ref="H51:H56" si="3">E51-G51</f>
        <v>-523.69999999999891</v>
      </c>
    </row>
    <row r="52" spans="1:9" ht="37.5" x14ac:dyDescent="0.3">
      <c r="A52" s="12" t="s">
        <v>15</v>
      </c>
      <c r="B52" s="44" t="s">
        <v>31</v>
      </c>
      <c r="C52" s="44" t="s">
        <v>34</v>
      </c>
      <c r="D52" s="45">
        <v>120</v>
      </c>
      <c r="E52" s="46">
        <f>E53+E54</f>
        <v>8739.9</v>
      </c>
      <c r="F52" s="97"/>
      <c r="G52" s="97">
        <f>'[1]БР _МА 2020'!F24</f>
        <v>9263.5999999999985</v>
      </c>
      <c r="H52" s="97">
        <f t="shared" si="3"/>
        <v>-523.69999999999891</v>
      </c>
    </row>
    <row r="53" spans="1:9" ht="18.75" x14ac:dyDescent="0.3">
      <c r="A53" s="179" t="s">
        <v>205</v>
      </c>
      <c r="B53" s="44" t="s">
        <v>31</v>
      </c>
      <c r="C53" s="44" t="s">
        <v>34</v>
      </c>
      <c r="D53" s="45">
        <v>121</v>
      </c>
      <c r="E53" s="46">
        <v>6712.6</v>
      </c>
      <c r="F53" s="97"/>
      <c r="G53" s="97"/>
      <c r="H53" s="97"/>
    </row>
    <row r="54" spans="1:9" ht="56.25" x14ac:dyDescent="0.3">
      <c r="A54" s="12" t="s">
        <v>206</v>
      </c>
      <c r="B54" s="44" t="s">
        <v>31</v>
      </c>
      <c r="C54" s="44" t="s">
        <v>34</v>
      </c>
      <c r="D54" s="45">
        <v>129</v>
      </c>
      <c r="E54" s="46">
        <v>2027.3</v>
      </c>
      <c r="F54" s="97"/>
      <c r="G54" s="97"/>
      <c r="H54" s="97"/>
    </row>
    <row r="55" spans="1:9" ht="37.5" x14ac:dyDescent="0.3">
      <c r="A55" s="12" t="s">
        <v>24</v>
      </c>
      <c r="B55" s="44" t="s">
        <v>31</v>
      </c>
      <c r="C55" s="44" t="s">
        <v>34</v>
      </c>
      <c r="D55" s="45">
        <v>200</v>
      </c>
      <c r="E55" s="46">
        <f>E56</f>
        <v>1407.4</v>
      </c>
      <c r="F55" s="97"/>
      <c r="G55" s="97">
        <f>'[1]БР _МА 2020'!F33</f>
        <v>1433.2999999999997</v>
      </c>
      <c r="H55" s="97">
        <f t="shared" si="3"/>
        <v>-25.899999999999636</v>
      </c>
      <c r="I55" s="192" t="e">
        <f>#REF!</f>
        <v>#REF!</v>
      </c>
    </row>
    <row r="56" spans="1:9" ht="37.5" x14ac:dyDescent="0.3">
      <c r="A56" s="12" t="s">
        <v>25</v>
      </c>
      <c r="B56" s="44" t="s">
        <v>31</v>
      </c>
      <c r="C56" s="44" t="s">
        <v>34</v>
      </c>
      <c r="D56" s="45">
        <v>240</v>
      </c>
      <c r="E56" s="46">
        <f>E57</f>
        <v>1407.4</v>
      </c>
      <c r="F56" s="97"/>
      <c r="G56" s="97">
        <f>'[1]БР _МА 2020'!F34</f>
        <v>1433.2999999999997</v>
      </c>
      <c r="H56" s="97">
        <f t="shared" si="3"/>
        <v>-25.899999999999636</v>
      </c>
    </row>
    <row r="57" spans="1:9" ht="18.75" x14ac:dyDescent="0.3">
      <c r="A57" s="12" t="s">
        <v>208</v>
      </c>
      <c r="B57" s="44" t="s">
        <v>31</v>
      </c>
      <c r="C57" s="44" t="s">
        <v>34</v>
      </c>
      <c r="D57" s="45">
        <v>244</v>
      </c>
      <c r="E57" s="46">
        <f>1350.1+69.4-12.1</f>
        <v>1407.4</v>
      </c>
      <c r="F57" s="97"/>
      <c r="G57" s="97"/>
      <c r="H57" s="97"/>
    </row>
    <row r="58" spans="1:9" ht="18.75" x14ac:dyDescent="0.3">
      <c r="A58" s="52" t="s">
        <v>26</v>
      </c>
      <c r="B58" s="44" t="s">
        <v>31</v>
      </c>
      <c r="C58" s="44" t="s">
        <v>34</v>
      </c>
      <c r="D58" s="45">
        <v>800</v>
      </c>
      <c r="E58" s="46">
        <f>E59</f>
        <v>3</v>
      </c>
      <c r="F58" s="97"/>
      <c r="G58" s="97">
        <f>'[1]БР _МА 2020'!F47</f>
        <v>2</v>
      </c>
      <c r="H58" s="97">
        <f>E58-G58</f>
        <v>1</v>
      </c>
    </row>
    <row r="59" spans="1:9" ht="18.75" x14ac:dyDescent="0.3">
      <c r="A59" s="52" t="s">
        <v>27</v>
      </c>
      <c r="B59" s="44" t="s">
        <v>31</v>
      </c>
      <c r="C59" s="44" t="s">
        <v>34</v>
      </c>
      <c r="D59" s="45">
        <v>850</v>
      </c>
      <c r="E59" s="46">
        <f>E60+E61+E62</f>
        <v>3</v>
      </c>
      <c r="F59" s="97"/>
      <c r="G59" s="97">
        <f>'[1]БР _МА 2020'!F48</f>
        <v>2</v>
      </c>
      <c r="H59" s="97">
        <f>E59-G59</f>
        <v>1</v>
      </c>
    </row>
    <row r="60" spans="1:9" ht="18.75" x14ac:dyDescent="0.3">
      <c r="A60" s="52" t="s">
        <v>210</v>
      </c>
      <c r="B60" s="44" t="s">
        <v>31</v>
      </c>
      <c r="C60" s="44" t="s">
        <v>34</v>
      </c>
      <c r="D60" s="45">
        <v>851</v>
      </c>
      <c r="E60" s="46">
        <v>0</v>
      </c>
      <c r="F60" s="97"/>
      <c r="G60" s="97"/>
      <c r="H60" s="97"/>
    </row>
    <row r="61" spans="1:9" ht="18.75" x14ac:dyDescent="0.3">
      <c r="A61" s="52" t="s">
        <v>211</v>
      </c>
      <c r="B61" s="44" t="s">
        <v>31</v>
      </c>
      <c r="C61" s="44" t="s">
        <v>34</v>
      </c>
      <c r="D61" s="45">
        <v>852</v>
      </c>
      <c r="E61" s="46">
        <v>1</v>
      </c>
      <c r="F61" s="97"/>
      <c r="G61" s="97"/>
      <c r="H61" s="97"/>
    </row>
    <row r="62" spans="1:9" ht="18.75" x14ac:dyDescent="0.3">
      <c r="A62" s="52" t="s">
        <v>212</v>
      </c>
      <c r="B62" s="44" t="s">
        <v>31</v>
      </c>
      <c r="C62" s="44" t="s">
        <v>34</v>
      </c>
      <c r="D62" s="45">
        <v>853</v>
      </c>
      <c r="E62" s="46">
        <v>2</v>
      </c>
      <c r="F62" s="97"/>
      <c r="G62" s="97"/>
      <c r="H62" s="97"/>
    </row>
    <row r="63" spans="1:9" ht="56.25" x14ac:dyDescent="0.3">
      <c r="A63" s="26" t="s">
        <v>175</v>
      </c>
      <c r="B63" s="37" t="s">
        <v>31</v>
      </c>
      <c r="C63" s="102" t="s">
        <v>176</v>
      </c>
      <c r="D63" s="120">
        <v>100</v>
      </c>
      <c r="E63" s="96">
        <f>E64</f>
        <v>829.8</v>
      </c>
      <c r="F63" s="97"/>
      <c r="G63" s="97">
        <f>'[1]БР _МА 2020'!F58</f>
        <v>798.59999999999991</v>
      </c>
      <c r="H63" s="97">
        <f t="shared" ref="H63:H78" si="4">E63-G63</f>
        <v>31.200000000000045</v>
      </c>
      <c r="I63" s="192" t="e">
        <f>#REF!</f>
        <v>#REF!</v>
      </c>
    </row>
    <row r="64" spans="1:9" ht="37.5" x14ac:dyDescent="0.3">
      <c r="A64" s="12" t="s">
        <v>15</v>
      </c>
      <c r="B64" s="44" t="s">
        <v>31</v>
      </c>
      <c r="C64" s="110" t="s">
        <v>176</v>
      </c>
      <c r="D64" s="45">
        <v>120</v>
      </c>
      <c r="E64" s="46">
        <f>E65+E66</f>
        <v>829.8</v>
      </c>
      <c r="F64" s="97"/>
      <c r="G64" s="97">
        <f>'[1]БР _МА 2020'!F59</f>
        <v>798.59999999999991</v>
      </c>
      <c r="H64" s="97">
        <f t="shared" si="4"/>
        <v>31.200000000000045</v>
      </c>
    </row>
    <row r="65" spans="1:9" ht="18.75" x14ac:dyDescent="0.3">
      <c r="A65" s="179" t="s">
        <v>205</v>
      </c>
      <c r="B65" s="44" t="s">
        <v>31</v>
      </c>
      <c r="C65" s="110" t="s">
        <v>176</v>
      </c>
      <c r="D65" s="45">
        <v>121</v>
      </c>
      <c r="E65" s="46">
        <v>637.29999999999995</v>
      </c>
      <c r="F65" s="97"/>
      <c r="G65" s="97"/>
      <c r="H65" s="97"/>
    </row>
    <row r="66" spans="1:9" ht="56.25" x14ac:dyDescent="0.3">
      <c r="A66" s="12" t="s">
        <v>206</v>
      </c>
      <c r="B66" s="44" t="s">
        <v>31</v>
      </c>
      <c r="C66" s="110" t="s">
        <v>176</v>
      </c>
      <c r="D66" s="45">
        <v>129</v>
      </c>
      <c r="E66" s="46">
        <v>192.5</v>
      </c>
      <c r="F66" s="97"/>
      <c r="G66" s="97"/>
      <c r="H66" s="97"/>
    </row>
    <row r="67" spans="1:9" ht="75" x14ac:dyDescent="0.3">
      <c r="A67" s="26" t="s">
        <v>37</v>
      </c>
      <c r="B67" s="56" t="s">
        <v>31</v>
      </c>
      <c r="C67" s="102" t="s">
        <v>38</v>
      </c>
      <c r="D67" s="121"/>
      <c r="E67" s="96">
        <f>E68+E72</f>
        <v>1966.8</v>
      </c>
      <c r="F67" s="97"/>
      <c r="G67" s="97">
        <f>'[1]БР _МА 2020'!F66</f>
        <v>1893.7</v>
      </c>
      <c r="H67" s="97">
        <f t="shared" si="4"/>
        <v>73.099999999999909</v>
      </c>
      <c r="I67" s="192" t="e">
        <f>#REF!</f>
        <v>#REF!</v>
      </c>
    </row>
    <row r="68" spans="1:9" ht="75" x14ac:dyDescent="0.3">
      <c r="A68" s="193" t="s">
        <v>14</v>
      </c>
      <c r="B68" s="44" t="s">
        <v>31</v>
      </c>
      <c r="C68" s="110" t="s">
        <v>38</v>
      </c>
      <c r="D68" s="121">
        <v>100</v>
      </c>
      <c r="E68" s="46">
        <f>E69</f>
        <v>1825.5</v>
      </c>
      <c r="F68" s="97"/>
      <c r="G68" s="97">
        <f>'[1]БР _МА 2020'!F67</f>
        <v>1756.9</v>
      </c>
      <c r="H68" s="97">
        <f t="shared" si="4"/>
        <v>68.599999999999909</v>
      </c>
    </row>
    <row r="69" spans="1:9" ht="37.5" x14ac:dyDescent="0.3">
      <c r="A69" s="108" t="s">
        <v>15</v>
      </c>
      <c r="B69" s="44" t="s">
        <v>31</v>
      </c>
      <c r="C69" s="44" t="s">
        <v>38</v>
      </c>
      <c r="D69" s="121">
        <v>120</v>
      </c>
      <c r="E69" s="48">
        <f>E70+E71</f>
        <v>1825.5</v>
      </c>
      <c r="F69" s="97"/>
      <c r="G69" s="97">
        <f>'[1]БР _МА 2020'!F68</f>
        <v>1756.9</v>
      </c>
      <c r="H69" s="97">
        <f t="shared" si="4"/>
        <v>68.599999999999909</v>
      </c>
    </row>
    <row r="70" spans="1:9" ht="18.75" x14ac:dyDescent="0.3">
      <c r="A70" s="179" t="s">
        <v>205</v>
      </c>
      <c r="B70" s="44" t="s">
        <v>31</v>
      </c>
      <c r="C70" s="44" t="s">
        <v>38</v>
      </c>
      <c r="D70" s="121">
        <v>121</v>
      </c>
      <c r="E70" s="48">
        <v>1402.1</v>
      </c>
      <c r="F70" s="97"/>
      <c r="G70" s="97"/>
      <c r="H70" s="97"/>
    </row>
    <row r="71" spans="1:9" ht="56.25" x14ac:dyDescent="0.3">
      <c r="A71" s="12" t="s">
        <v>206</v>
      </c>
      <c r="B71" s="44" t="s">
        <v>31</v>
      </c>
      <c r="C71" s="44" t="s">
        <v>38</v>
      </c>
      <c r="D71" s="121">
        <v>129</v>
      </c>
      <c r="E71" s="48">
        <v>423.4</v>
      </c>
      <c r="F71" s="97"/>
      <c r="G71" s="97"/>
      <c r="H71" s="97"/>
    </row>
    <row r="72" spans="1:9" ht="37.5" x14ac:dyDescent="0.3">
      <c r="A72" s="12" t="s">
        <v>24</v>
      </c>
      <c r="B72" s="44" t="s">
        <v>31</v>
      </c>
      <c r="C72" s="44" t="s">
        <v>38</v>
      </c>
      <c r="D72" s="121">
        <v>200</v>
      </c>
      <c r="E72" s="48">
        <f>E73</f>
        <v>141.29999999999998</v>
      </c>
      <c r="F72" s="97"/>
      <c r="G72" s="97">
        <f>'[1]БР _МА 2020'!F77</f>
        <v>136.80000000000001</v>
      </c>
      <c r="H72" s="97">
        <f t="shared" si="4"/>
        <v>4.4999999999999716</v>
      </c>
    </row>
    <row r="73" spans="1:9" ht="37.5" x14ac:dyDescent="0.3">
      <c r="A73" s="12" t="s">
        <v>25</v>
      </c>
      <c r="B73" s="44" t="s">
        <v>31</v>
      </c>
      <c r="C73" s="110" t="s">
        <v>38</v>
      </c>
      <c r="D73" s="121">
        <v>240</v>
      </c>
      <c r="E73" s="46">
        <f>E74</f>
        <v>141.29999999999998</v>
      </c>
      <c r="F73" s="97"/>
      <c r="G73" s="97">
        <f>'[1]БР _МА 2020'!F78</f>
        <v>136.80000000000001</v>
      </c>
      <c r="H73" s="97">
        <f t="shared" si="4"/>
        <v>4.4999999999999716</v>
      </c>
    </row>
    <row r="74" spans="1:9" ht="18.75" x14ac:dyDescent="0.3">
      <c r="A74" s="12" t="s">
        <v>208</v>
      </c>
      <c r="B74" s="44" t="s">
        <v>31</v>
      </c>
      <c r="C74" s="110" t="s">
        <v>38</v>
      </c>
      <c r="D74" s="121">
        <v>244</v>
      </c>
      <c r="E74" s="46">
        <f>142.2-69.4+68.5</f>
        <v>141.29999999999998</v>
      </c>
      <c r="F74" s="97"/>
      <c r="G74" s="97"/>
      <c r="H74" s="97"/>
    </row>
    <row r="75" spans="1:9" ht="18.75" x14ac:dyDescent="0.3">
      <c r="A75" s="122" t="s">
        <v>141</v>
      </c>
      <c r="B75" s="37" t="s">
        <v>42</v>
      </c>
      <c r="C75" s="37"/>
      <c r="D75" s="123"/>
      <c r="E75" s="57">
        <f>E76</f>
        <v>30</v>
      </c>
      <c r="F75" s="97"/>
      <c r="G75" s="97">
        <f>'[1]БР _МА 2020'!F87</f>
        <v>30</v>
      </c>
      <c r="H75" s="97">
        <f t="shared" si="4"/>
        <v>0</v>
      </c>
    </row>
    <row r="76" spans="1:9" ht="18.75" x14ac:dyDescent="0.3">
      <c r="A76" s="122" t="s">
        <v>142</v>
      </c>
      <c r="B76" s="37" t="s">
        <v>42</v>
      </c>
      <c r="C76" s="37" t="s">
        <v>43</v>
      </c>
      <c r="D76" s="123"/>
      <c r="E76" s="96">
        <f>E77</f>
        <v>30</v>
      </c>
      <c r="F76" s="97"/>
      <c r="G76" s="97">
        <f>'[1]БР _МА 2020'!F88</f>
        <v>30</v>
      </c>
      <c r="H76" s="97">
        <f t="shared" si="4"/>
        <v>0</v>
      </c>
    </row>
    <row r="77" spans="1:9" ht="18.75" x14ac:dyDescent="0.3">
      <c r="A77" s="124" t="s">
        <v>26</v>
      </c>
      <c r="B77" s="44" t="s">
        <v>42</v>
      </c>
      <c r="C77" s="44" t="s">
        <v>43</v>
      </c>
      <c r="D77" s="121">
        <v>800</v>
      </c>
      <c r="E77" s="46">
        <f>E78</f>
        <v>30</v>
      </c>
      <c r="F77" s="97"/>
      <c r="G77" s="97">
        <f>'[1]БР _МА 2020'!F89</f>
        <v>30</v>
      </c>
      <c r="H77" s="97">
        <f t="shared" si="4"/>
        <v>0</v>
      </c>
    </row>
    <row r="78" spans="1:9" ht="18.75" x14ac:dyDescent="0.3">
      <c r="A78" s="124" t="s">
        <v>44</v>
      </c>
      <c r="B78" s="44" t="s">
        <v>42</v>
      </c>
      <c r="C78" s="44" t="s">
        <v>43</v>
      </c>
      <c r="D78" s="121">
        <v>870</v>
      </c>
      <c r="E78" s="46">
        <v>30</v>
      </c>
      <c r="F78" s="97"/>
      <c r="G78" s="97">
        <f>'[1]БР _МА 2020'!F90</f>
        <v>30</v>
      </c>
      <c r="H78" s="97">
        <f t="shared" si="4"/>
        <v>0</v>
      </c>
    </row>
    <row r="79" spans="1:9" ht="18.75" x14ac:dyDescent="0.3">
      <c r="A79" s="38" t="s">
        <v>140</v>
      </c>
      <c r="B79" s="37" t="s">
        <v>48</v>
      </c>
      <c r="C79" s="44"/>
      <c r="D79" s="111"/>
      <c r="E79" s="96">
        <f>E81+E85+E89</f>
        <v>407.8</v>
      </c>
      <c r="F79" s="170">
        <f>F80+F99</f>
        <v>0</v>
      </c>
      <c r="G79" s="97">
        <f>'[1]БР _МА 2020'!F93</f>
        <v>357.5</v>
      </c>
      <c r="H79" s="97">
        <f>E79-G79</f>
        <v>50.300000000000011</v>
      </c>
    </row>
    <row r="80" spans="1:9" ht="18.75" x14ac:dyDescent="0.3">
      <c r="A80" s="38" t="s">
        <v>160</v>
      </c>
      <c r="B80" s="114" t="s">
        <v>48</v>
      </c>
      <c r="C80" s="109"/>
      <c r="D80" s="162"/>
      <c r="E80" s="96">
        <f t="shared" ref="E80:F82" si="5">E81</f>
        <v>250</v>
      </c>
      <c r="F80" s="96">
        <f t="shared" si="5"/>
        <v>0</v>
      </c>
      <c r="G80" s="97">
        <f>'[1]БР _МА 2020'!F94</f>
        <v>200</v>
      </c>
      <c r="H80" s="97">
        <f t="shared" ref="H80:H108" si="6">E80-G80</f>
        <v>50</v>
      </c>
    </row>
    <row r="81" spans="1:8" ht="119.25" customHeight="1" x14ac:dyDescent="0.3">
      <c r="A81" s="163" t="s">
        <v>161</v>
      </c>
      <c r="B81" s="114" t="s">
        <v>48</v>
      </c>
      <c r="C81" s="114" t="s">
        <v>162</v>
      </c>
      <c r="D81" s="164"/>
      <c r="E81" s="96">
        <f t="shared" si="5"/>
        <v>250</v>
      </c>
      <c r="F81" s="171">
        <f t="shared" si="5"/>
        <v>0</v>
      </c>
      <c r="G81" s="97">
        <f>'[1]БР _МА 2020'!F95</f>
        <v>200</v>
      </c>
      <c r="H81" s="97">
        <f t="shared" si="6"/>
        <v>50</v>
      </c>
    </row>
    <row r="82" spans="1:8" ht="24.75" customHeight="1" x14ac:dyDescent="0.3">
      <c r="A82" s="52" t="s">
        <v>26</v>
      </c>
      <c r="B82" s="109" t="s">
        <v>48</v>
      </c>
      <c r="C82" s="109" t="s">
        <v>162</v>
      </c>
      <c r="D82" s="117">
        <v>800</v>
      </c>
      <c r="E82" s="46">
        <f t="shared" si="5"/>
        <v>250</v>
      </c>
      <c r="F82" s="171">
        <f t="shared" si="5"/>
        <v>0</v>
      </c>
      <c r="G82" s="97">
        <f>'[1]БР _МА 2020'!F96</f>
        <v>200</v>
      </c>
      <c r="H82" s="97">
        <f t="shared" si="6"/>
        <v>50</v>
      </c>
    </row>
    <row r="83" spans="1:8" ht="23.25" customHeight="1" x14ac:dyDescent="0.3">
      <c r="A83" s="52" t="s">
        <v>163</v>
      </c>
      <c r="B83" s="109" t="s">
        <v>48</v>
      </c>
      <c r="C83" s="109" t="s">
        <v>162</v>
      </c>
      <c r="D83" s="117">
        <v>830</v>
      </c>
      <c r="E83" s="46">
        <f>E84</f>
        <v>250</v>
      </c>
      <c r="F83" s="171">
        <f>F85</f>
        <v>0</v>
      </c>
      <c r="G83" s="97">
        <f>'[1]БР _МА 2020'!F97</f>
        <v>200</v>
      </c>
      <c r="H83" s="97">
        <f t="shared" si="6"/>
        <v>50</v>
      </c>
    </row>
    <row r="84" spans="1:8" ht="36.75" customHeight="1" x14ac:dyDescent="0.3">
      <c r="A84" s="12" t="s">
        <v>213</v>
      </c>
      <c r="B84" s="109" t="s">
        <v>48</v>
      </c>
      <c r="C84" s="109" t="s">
        <v>162</v>
      </c>
      <c r="D84" s="117">
        <v>831</v>
      </c>
      <c r="E84" s="46">
        <v>250</v>
      </c>
      <c r="F84" s="171"/>
      <c r="G84" s="97"/>
      <c r="H84" s="97"/>
    </row>
    <row r="85" spans="1:8" ht="21.75" customHeight="1" x14ac:dyDescent="0.3">
      <c r="A85" s="165" t="s">
        <v>164</v>
      </c>
      <c r="B85" s="37" t="s">
        <v>48</v>
      </c>
      <c r="C85" s="37" t="s">
        <v>165</v>
      </c>
      <c r="D85" s="120"/>
      <c r="E85" s="40">
        <f>E86</f>
        <v>150</v>
      </c>
      <c r="F85" s="172"/>
      <c r="G85" s="97">
        <f>'[1]БР _МА 2020'!F101</f>
        <v>150</v>
      </c>
      <c r="H85" s="97">
        <f t="shared" si="6"/>
        <v>0</v>
      </c>
    </row>
    <row r="86" spans="1:8" ht="35.25" customHeight="1" x14ac:dyDescent="0.3">
      <c r="A86" s="12" t="s">
        <v>24</v>
      </c>
      <c r="B86" s="44" t="s">
        <v>48</v>
      </c>
      <c r="C86" s="44" t="s">
        <v>165</v>
      </c>
      <c r="D86" s="121">
        <v>200</v>
      </c>
      <c r="E86" s="166">
        <f>E87</f>
        <v>150</v>
      </c>
      <c r="F86" s="173" t="e">
        <f>F87</f>
        <v>#REF!</v>
      </c>
      <c r="G86" s="97">
        <f>'[1]БР _МА 2020'!F102</f>
        <v>150</v>
      </c>
      <c r="H86" s="97">
        <f t="shared" si="6"/>
        <v>0</v>
      </c>
    </row>
    <row r="87" spans="1:8" ht="35.25" customHeight="1" x14ac:dyDescent="0.3">
      <c r="A87" s="12" t="s">
        <v>25</v>
      </c>
      <c r="B87" s="44" t="s">
        <v>48</v>
      </c>
      <c r="C87" s="44" t="s">
        <v>165</v>
      </c>
      <c r="D87" s="121">
        <v>240</v>
      </c>
      <c r="E87" s="46">
        <f>E88</f>
        <v>150</v>
      </c>
      <c r="F87" s="171" t="e">
        <f>#REF!</f>
        <v>#REF!</v>
      </c>
      <c r="G87" s="97">
        <f>'[1]БР _МА 2020'!F103</f>
        <v>150</v>
      </c>
      <c r="H87" s="97">
        <f t="shared" si="6"/>
        <v>0</v>
      </c>
    </row>
    <row r="88" spans="1:8" ht="24.75" customHeight="1" x14ac:dyDescent="0.3">
      <c r="A88" s="12" t="s">
        <v>208</v>
      </c>
      <c r="B88" s="128" t="s">
        <v>48</v>
      </c>
      <c r="C88" s="44" t="s">
        <v>165</v>
      </c>
      <c r="D88" s="121">
        <v>244</v>
      </c>
      <c r="E88" s="46">
        <v>150</v>
      </c>
      <c r="F88" s="180"/>
      <c r="G88" s="97"/>
      <c r="H88" s="97"/>
    </row>
    <row r="89" spans="1:8" ht="78.75" customHeight="1" x14ac:dyDescent="0.3">
      <c r="A89" s="34" t="s">
        <v>35</v>
      </c>
      <c r="B89" s="37" t="s">
        <v>48</v>
      </c>
      <c r="C89" s="37" t="s">
        <v>36</v>
      </c>
      <c r="D89" s="45"/>
      <c r="E89" s="57">
        <f>E90</f>
        <v>7.8</v>
      </c>
      <c r="F89" s="180"/>
      <c r="G89" s="97">
        <f>'[1]БР _МА 2020'!F107</f>
        <v>7.5</v>
      </c>
      <c r="H89" s="97">
        <f t="shared" si="6"/>
        <v>0.29999999999999982</v>
      </c>
    </row>
    <row r="90" spans="1:8" ht="41.25" customHeight="1" x14ac:dyDescent="0.3">
      <c r="A90" s="12" t="s">
        <v>24</v>
      </c>
      <c r="B90" s="44" t="s">
        <v>48</v>
      </c>
      <c r="C90" s="44" t="s">
        <v>36</v>
      </c>
      <c r="D90" s="113">
        <v>200</v>
      </c>
      <c r="E90" s="46">
        <f>E91</f>
        <v>7.8</v>
      </c>
      <c r="F90" s="180"/>
      <c r="G90" s="97">
        <f>'[1]БР _МА 2020'!F108</f>
        <v>7.5</v>
      </c>
      <c r="H90" s="97">
        <f t="shared" si="6"/>
        <v>0.29999999999999982</v>
      </c>
    </row>
    <row r="91" spans="1:8" ht="41.25" customHeight="1" x14ac:dyDescent="0.3">
      <c r="A91" s="12" t="s">
        <v>25</v>
      </c>
      <c r="B91" s="44" t="s">
        <v>48</v>
      </c>
      <c r="C91" s="44" t="s">
        <v>36</v>
      </c>
      <c r="D91" s="45">
        <v>240</v>
      </c>
      <c r="E91" s="46">
        <f>E92</f>
        <v>7.8</v>
      </c>
      <c r="F91" s="180"/>
      <c r="G91" s="97">
        <f>'[1]БР _МА 2020'!F109</f>
        <v>7.5</v>
      </c>
      <c r="H91" s="97">
        <f t="shared" si="6"/>
        <v>0.29999999999999982</v>
      </c>
    </row>
    <row r="92" spans="1:8" ht="29.25" customHeight="1" x14ac:dyDescent="0.3">
      <c r="A92" s="12" t="s">
        <v>208</v>
      </c>
      <c r="B92" s="128" t="s">
        <v>48</v>
      </c>
      <c r="C92" s="44" t="s">
        <v>36</v>
      </c>
      <c r="D92" s="59">
        <v>244</v>
      </c>
      <c r="E92" s="46">
        <v>7.8</v>
      </c>
      <c r="F92" s="180"/>
      <c r="G92" s="97"/>
      <c r="H92" s="97"/>
    </row>
    <row r="93" spans="1:8" ht="37.5" x14ac:dyDescent="0.3">
      <c r="A93" s="24" t="s">
        <v>51</v>
      </c>
      <c r="B93" s="125" t="s">
        <v>143</v>
      </c>
      <c r="C93" s="37"/>
      <c r="D93" s="59"/>
      <c r="E93" s="57">
        <f>E94</f>
        <v>350</v>
      </c>
      <c r="F93" s="97"/>
      <c r="G93" s="97">
        <f>'[1]БР _МА 2020'!F114</f>
        <v>150</v>
      </c>
      <c r="H93" s="97">
        <f t="shared" si="6"/>
        <v>200</v>
      </c>
    </row>
    <row r="94" spans="1:8" ht="44.25" customHeight="1" x14ac:dyDescent="0.3">
      <c r="A94" s="24" t="s">
        <v>214</v>
      </c>
      <c r="B94" s="125" t="s">
        <v>55</v>
      </c>
      <c r="C94" s="37"/>
      <c r="D94" s="59"/>
      <c r="E94" s="96">
        <f>E95</f>
        <v>350</v>
      </c>
      <c r="F94" s="97"/>
      <c r="G94" s="97">
        <f>'[1]БР _МА 2020'!F115</f>
        <v>150</v>
      </c>
      <c r="H94" s="97">
        <f t="shared" si="6"/>
        <v>200</v>
      </c>
    </row>
    <row r="95" spans="1:8" ht="93.75" x14ac:dyDescent="0.3">
      <c r="A95" s="24" t="s">
        <v>54</v>
      </c>
      <c r="B95" s="37" t="s">
        <v>55</v>
      </c>
      <c r="C95" s="37" t="s">
        <v>56</v>
      </c>
      <c r="D95" s="69"/>
      <c r="E95" s="96">
        <f>E96</f>
        <v>350</v>
      </c>
      <c r="F95" s="97"/>
      <c r="G95" s="97">
        <f>'[1]БР _МА 2020'!F116</f>
        <v>150</v>
      </c>
      <c r="H95" s="97">
        <f t="shared" si="6"/>
        <v>200</v>
      </c>
    </row>
    <row r="96" spans="1:8" ht="37.5" x14ac:dyDescent="0.3">
      <c r="A96" s="12" t="s">
        <v>24</v>
      </c>
      <c r="B96" s="44" t="s">
        <v>55</v>
      </c>
      <c r="C96" s="44" t="s">
        <v>56</v>
      </c>
      <c r="D96" s="59">
        <v>200</v>
      </c>
      <c r="E96" s="126">
        <f>E97</f>
        <v>350</v>
      </c>
      <c r="F96" s="97"/>
      <c r="G96" s="97">
        <f>'[1]БР _МА 2020'!F117</f>
        <v>150</v>
      </c>
      <c r="H96" s="97">
        <f t="shared" si="6"/>
        <v>200</v>
      </c>
    </row>
    <row r="97" spans="1:9" ht="37.5" x14ac:dyDescent="0.3">
      <c r="A97" s="12" t="s">
        <v>25</v>
      </c>
      <c r="B97" s="44" t="s">
        <v>55</v>
      </c>
      <c r="C97" s="44" t="s">
        <v>144</v>
      </c>
      <c r="D97" s="59">
        <v>240</v>
      </c>
      <c r="E97" s="126">
        <f>E98</f>
        <v>350</v>
      </c>
      <c r="F97" s="97"/>
      <c r="G97" s="97">
        <f>'[1]БР _МА 2020'!F118</f>
        <v>150</v>
      </c>
      <c r="H97" s="97">
        <f t="shared" si="6"/>
        <v>200</v>
      </c>
    </row>
    <row r="98" spans="1:9" ht="18.75" x14ac:dyDescent="0.3">
      <c r="A98" s="12" t="s">
        <v>208</v>
      </c>
      <c r="B98" s="44" t="s">
        <v>55</v>
      </c>
      <c r="C98" s="44" t="s">
        <v>144</v>
      </c>
      <c r="D98" s="59">
        <v>244</v>
      </c>
      <c r="E98" s="126">
        <v>350</v>
      </c>
      <c r="F98" s="97"/>
      <c r="G98" s="97"/>
      <c r="H98" s="97"/>
    </row>
    <row r="99" spans="1:9" ht="18.75" x14ac:dyDescent="0.3">
      <c r="A99" s="38" t="s">
        <v>57</v>
      </c>
      <c r="B99" s="37" t="s">
        <v>145</v>
      </c>
      <c r="C99" s="37"/>
      <c r="D99" s="39"/>
      <c r="E99" s="40">
        <f>E100</f>
        <v>718</v>
      </c>
      <c r="F99" s="97"/>
      <c r="G99" s="97">
        <f>'[1]БР _МА 2020'!F126</f>
        <v>726.2</v>
      </c>
      <c r="H99" s="97">
        <f t="shared" si="6"/>
        <v>-8.2000000000000455</v>
      </c>
    </row>
    <row r="100" spans="1:9" ht="18.75" x14ac:dyDescent="0.3">
      <c r="A100" s="38" t="s">
        <v>58</v>
      </c>
      <c r="B100" s="37" t="s">
        <v>60</v>
      </c>
      <c r="C100" s="37"/>
      <c r="D100" s="39"/>
      <c r="E100" s="40">
        <f>E102</f>
        <v>718</v>
      </c>
      <c r="F100" s="97"/>
      <c r="G100" s="97">
        <f>'[1]БР _МА 2020'!F127</f>
        <v>726.2</v>
      </c>
      <c r="H100" s="97">
        <f t="shared" si="6"/>
        <v>-8.2000000000000455</v>
      </c>
    </row>
    <row r="101" spans="1:9" ht="56.25" x14ac:dyDescent="0.3">
      <c r="A101" s="41" t="s">
        <v>59</v>
      </c>
      <c r="B101" s="37" t="s">
        <v>60</v>
      </c>
      <c r="C101" s="37"/>
      <c r="D101" s="39"/>
      <c r="E101" s="40">
        <f>E102</f>
        <v>718</v>
      </c>
      <c r="F101" s="97"/>
      <c r="G101" s="97">
        <f>'[1]БР _МА 2020'!F128</f>
        <v>726.2</v>
      </c>
      <c r="H101" s="97">
        <f t="shared" si="6"/>
        <v>-8.2000000000000455</v>
      </c>
    </row>
    <row r="102" spans="1:9" ht="56.25" x14ac:dyDescent="0.3">
      <c r="A102" s="42" t="s">
        <v>61</v>
      </c>
      <c r="B102" s="37" t="s">
        <v>60</v>
      </c>
      <c r="C102" s="37" t="s">
        <v>62</v>
      </c>
      <c r="D102" s="39"/>
      <c r="E102" s="40">
        <f>E103+E107</f>
        <v>718</v>
      </c>
      <c r="F102" s="97"/>
      <c r="G102" s="97">
        <f>'[1]БР _МА 2020'!F129</f>
        <v>726.2</v>
      </c>
      <c r="H102" s="97">
        <f t="shared" si="6"/>
        <v>-8.2000000000000455</v>
      </c>
    </row>
    <row r="103" spans="1:9" ht="75" x14ac:dyDescent="0.3">
      <c r="A103" s="43" t="s">
        <v>14</v>
      </c>
      <c r="B103" s="44" t="s">
        <v>60</v>
      </c>
      <c r="C103" s="44" t="s">
        <v>62</v>
      </c>
      <c r="D103" s="45">
        <v>100</v>
      </c>
      <c r="E103" s="46">
        <f>E104</f>
        <v>621</v>
      </c>
      <c r="F103" s="97"/>
      <c r="G103" s="97">
        <f>'[1]БР _МА 2020'!F130</f>
        <v>621</v>
      </c>
      <c r="H103" s="97">
        <f t="shared" si="6"/>
        <v>0</v>
      </c>
    </row>
    <row r="104" spans="1:9" ht="18.75" x14ac:dyDescent="0.3">
      <c r="A104" s="47" t="s">
        <v>63</v>
      </c>
      <c r="B104" s="44" t="s">
        <v>60</v>
      </c>
      <c r="C104" s="44" t="s">
        <v>62</v>
      </c>
      <c r="D104" s="45">
        <v>110</v>
      </c>
      <c r="E104" s="46">
        <f>E105+E106</f>
        <v>621</v>
      </c>
      <c r="F104" s="97"/>
      <c r="G104" s="97">
        <f>'[1]БР _МА 2020'!F131</f>
        <v>621</v>
      </c>
      <c r="H104" s="97">
        <f t="shared" si="6"/>
        <v>0</v>
      </c>
    </row>
    <row r="105" spans="1:9" ht="18.75" x14ac:dyDescent="0.3">
      <c r="A105" s="52" t="s">
        <v>215</v>
      </c>
      <c r="B105" s="44" t="s">
        <v>60</v>
      </c>
      <c r="C105" s="44" t="s">
        <v>62</v>
      </c>
      <c r="D105" s="45">
        <v>111</v>
      </c>
      <c r="E105" s="46">
        <v>476.9</v>
      </c>
      <c r="F105" s="97"/>
      <c r="G105" s="97"/>
      <c r="H105" s="97"/>
    </row>
    <row r="106" spans="1:9" ht="56.25" x14ac:dyDescent="0.3">
      <c r="A106" s="194" t="s">
        <v>216</v>
      </c>
      <c r="B106" s="44" t="s">
        <v>60</v>
      </c>
      <c r="C106" s="44" t="s">
        <v>62</v>
      </c>
      <c r="D106" s="45">
        <v>119</v>
      </c>
      <c r="E106" s="46">
        <v>144.1</v>
      </c>
      <c r="F106" s="97"/>
      <c r="G106" s="97"/>
      <c r="H106" s="97"/>
    </row>
    <row r="107" spans="1:9" ht="37.5" x14ac:dyDescent="0.3">
      <c r="A107" s="12" t="s">
        <v>24</v>
      </c>
      <c r="B107" s="44" t="s">
        <v>60</v>
      </c>
      <c r="C107" s="44" t="s">
        <v>62</v>
      </c>
      <c r="D107" s="45">
        <v>200</v>
      </c>
      <c r="E107" s="46">
        <f>E108</f>
        <v>97</v>
      </c>
      <c r="F107" s="97"/>
      <c r="G107" s="97">
        <f>'[1]БР _МА 2020'!F138</f>
        <v>105.2</v>
      </c>
      <c r="H107" s="97">
        <f t="shared" si="6"/>
        <v>-8.2000000000000028</v>
      </c>
    </row>
    <row r="108" spans="1:9" ht="37.5" x14ac:dyDescent="0.3">
      <c r="A108" s="12" t="s">
        <v>25</v>
      </c>
      <c r="B108" s="44" t="s">
        <v>60</v>
      </c>
      <c r="C108" s="44" t="s">
        <v>62</v>
      </c>
      <c r="D108" s="45">
        <v>240</v>
      </c>
      <c r="E108" s="48">
        <f>E109</f>
        <v>97</v>
      </c>
      <c r="F108" s="97"/>
      <c r="G108" s="97">
        <f>'[1]БР _МА 2020'!F139</f>
        <v>105.2</v>
      </c>
      <c r="H108" s="97">
        <f t="shared" si="6"/>
        <v>-8.2000000000000028</v>
      </c>
    </row>
    <row r="109" spans="1:9" ht="18.75" x14ac:dyDescent="0.3">
      <c r="A109" s="12" t="s">
        <v>208</v>
      </c>
      <c r="B109" s="44" t="s">
        <v>60</v>
      </c>
      <c r="C109" s="44" t="s">
        <v>62</v>
      </c>
      <c r="D109" s="45">
        <v>244</v>
      </c>
      <c r="E109" s="48">
        <v>97</v>
      </c>
      <c r="F109" s="97"/>
      <c r="G109" s="97"/>
      <c r="H109" s="97"/>
    </row>
    <row r="110" spans="1:9" ht="18.75" x14ac:dyDescent="0.3">
      <c r="A110" s="38" t="s">
        <v>64</v>
      </c>
      <c r="B110" s="37" t="s">
        <v>146</v>
      </c>
      <c r="C110" s="37"/>
      <c r="D110" s="127"/>
      <c r="E110" s="57">
        <f>E111</f>
        <v>29174.5</v>
      </c>
      <c r="F110" s="97"/>
      <c r="G110" s="97">
        <f>'[1]БР _МА 2020'!F150</f>
        <v>31924.2</v>
      </c>
      <c r="H110" s="97">
        <f>E110-G110</f>
        <v>-2749.7000000000007</v>
      </c>
    </row>
    <row r="111" spans="1:9" ht="18" customHeight="1" x14ac:dyDescent="0.3">
      <c r="A111" s="38" t="s">
        <v>66</v>
      </c>
      <c r="B111" s="37" t="s">
        <v>67</v>
      </c>
      <c r="C111" s="37"/>
      <c r="D111" s="127"/>
      <c r="E111" s="96">
        <f>E112+E125</f>
        <v>29174.5</v>
      </c>
      <c r="F111" s="97"/>
      <c r="G111" s="97">
        <f>'[1]БР _МА 2020'!F151</f>
        <v>31924.2</v>
      </c>
      <c r="H111" s="97">
        <f t="shared" ref="H111:H195" si="7">E111-G111</f>
        <v>-2749.7000000000007</v>
      </c>
    </row>
    <row r="112" spans="1:9" ht="54" customHeight="1" x14ac:dyDescent="0.3">
      <c r="A112" s="24" t="s">
        <v>74</v>
      </c>
      <c r="B112" s="50" t="s">
        <v>67</v>
      </c>
      <c r="C112" s="14" t="s">
        <v>75</v>
      </c>
      <c r="D112" s="36"/>
      <c r="E112" s="51">
        <f>E113+E117+E120</f>
        <v>9867.5</v>
      </c>
      <c r="F112" s="97"/>
      <c r="G112" s="97">
        <f>'[1]БР _МА 2020'!F152</f>
        <v>9240.7000000000007</v>
      </c>
      <c r="H112" s="97">
        <f t="shared" si="7"/>
        <v>626.79999999999927</v>
      </c>
      <c r="I112" s="192" t="e">
        <f>#REF!</f>
        <v>#REF!</v>
      </c>
    </row>
    <row r="113" spans="1:10" ht="84" customHeight="1" x14ac:dyDescent="0.3">
      <c r="A113" s="12" t="s">
        <v>14</v>
      </c>
      <c r="B113" s="18" t="s">
        <v>67</v>
      </c>
      <c r="C113" s="18" t="s">
        <v>75</v>
      </c>
      <c r="D113" s="9">
        <v>100</v>
      </c>
      <c r="E113" s="10">
        <f>E114</f>
        <v>9159.7000000000007</v>
      </c>
      <c r="F113" s="97"/>
      <c r="G113" s="97">
        <f>'[1]БР _МА 2020'!F154</f>
        <v>8353.1</v>
      </c>
      <c r="H113" s="97">
        <f t="shared" si="7"/>
        <v>806.60000000000036</v>
      </c>
      <c r="I113" s="192"/>
    </row>
    <row r="114" spans="1:10" ht="18" customHeight="1" x14ac:dyDescent="0.3">
      <c r="A114" s="52" t="s">
        <v>63</v>
      </c>
      <c r="B114" s="18" t="s">
        <v>67</v>
      </c>
      <c r="C114" s="18" t="s">
        <v>75</v>
      </c>
      <c r="D114" s="9">
        <v>110</v>
      </c>
      <c r="E114" s="10">
        <f>E115+E116</f>
        <v>9159.7000000000007</v>
      </c>
      <c r="F114" s="97"/>
      <c r="G114" s="97">
        <f>'[1]БР _МА 2020'!F155</f>
        <v>8353.1</v>
      </c>
      <c r="H114" s="97">
        <f t="shared" si="7"/>
        <v>806.60000000000036</v>
      </c>
      <c r="I114" s="192"/>
      <c r="J114" s="97"/>
    </row>
    <row r="115" spans="1:10" ht="18" customHeight="1" x14ac:dyDescent="0.3">
      <c r="A115" s="52" t="s">
        <v>215</v>
      </c>
      <c r="B115" s="18" t="s">
        <v>67</v>
      </c>
      <c r="C115" s="18" t="s">
        <v>75</v>
      </c>
      <c r="D115" s="9">
        <v>111</v>
      </c>
      <c r="E115" s="35">
        <f>6978.3+56.8</f>
        <v>7035.1</v>
      </c>
      <c r="F115" s="97"/>
      <c r="G115" s="97"/>
      <c r="H115" s="97"/>
      <c r="I115" s="192" t="e">
        <f>#REF!</f>
        <v>#REF!</v>
      </c>
      <c r="J115" s="97"/>
    </row>
    <row r="116" spans="1:10" ht="36" customHeight="1" x14ac:dyDescent="0.3">
      <c r="A116" s="194" t="s">
        <v>216</v>
      </c>
      <c r="B116" s="18" t="s">
        <v>67</v>
      </c>
      <c r="C116" s="18" t="s">
        <v>75</v>
      </c>
      <c r="D116" s="9">
        <v>119</v>
      </c>
      <c r="E116" s="35">
        <f>2107.4+17.2</f>
        <v>2124.6</v>
      </c>
      <c r="F116" s="97"/>
      <c r="G116" s="97"/>
      <c r="H116" s="97"/>
      <c r="I116" s="192" t="e">
        <f>#REF!</f>
        <v>#REF!</v>
      </c>
      <c r="J116" s="97"/>
    </row>
    <row r="117" spans="1:10" ht="48" customHeight="1" x14ac:dyDescent="0.3">
      <c r="A117" s="12" t="s">
        <v>24</v>
      </c>
      <c r="B117" s="16" t="s">
        <v>67</v>
      </c>
      <c r="C117" s="16" t="s">
        <v>75</v>
      </c>
      <c r="D117" s="9">
        <v>200</v>
      </c>
      <c r="E117" s="35">
        <f>E118</f>
        <v>705.80000000000007</v>
      </c>
      <c r="F117" s="97"/>
      <c r="G117" s="97">
        <f>'[1]БР _МА 2020'!F162</f>
        <v>885.59999999999991</v>
      </c>
      <c r="H117" s="97">
        <f t="shared" si="7"/>
        <v>-179.79999999999984</v>
      </c>
      <c r="I117" s="97" t="e">
        <f>#REF!</f>
        <v>#REF!</v>
      </c>
    </row>
    <row r="118" spans="1:10" ht="18" customHeight="1" x14ac:dyDescent="0.3">
      <c r="A118" s="12" t="s">
        <v>25</v>
      </c>
      <c r="B118" s="16" t="s">
        <v>67</v>
      </c>
      <c r="C118" s="16" t="s">
        <v>75</v>
      </c>
      <c r="D118" s="9">
        <v>240</v>
      </c>
      <c r="E118" s="35">
        <f>E119</f>
        <v>705.80000000000007</v>
      </c>
      <c r="F118" s="97"/>
      <c r="G118" s="97">
        <f>'[1]БР _МА 2020'!F163</f>
        <v>885.59999999999991</v>
      </c>
      <c r="H118" s="97">
        <f t="shared" si="7"/>
        <v>-179.79999999999984</v>
      </c>
    </row>
    <row r="119" spans="1:10" ht="18" customHeight="1" x14ac:dyDescent="0.3">
      <c r="A119" s="12" t="s">
        <v>208</v>
      </c>
      <c r="B119" s="16" t="s">
        <v>67</v>
      </c>
      <c r="C119" s="16" t="s">
        <v>75</v>
      </c>
      <c r="D119" s="9">
        <v>244</v>
      </c>
      <c r="E119" s="35">
        <f>900.7-74-120.9</f>
        <v>705.80000000000007</v>
      </c>
      <c r="F119" s="97"/>
      <c r="G119" s="97"/>
      <c r="H119" s="97"/>
    </row>
    <row r="120" spans="1:10" ht="18" customHeight="1" x14ac:dyDescent="0.3">
      <c r="A120" s="23" t="s">
        <v>26</v>
      </c>
      <c r="B120" s="16" t="s">
        <v>67</v>
      </c>
      <c r="C120" s="16" t="s">
        <v>75</v>
      </c>
      <c r="D120" s="9">
        <v>800</v>
      </c>
      <c r="E120" s="35">
        <f>E121</f>
        <v>2</v>
      </c>
      <c r="F120" s="97"/>
      <c r="G120" s="97">
        <f>'[1]БР _МА 2020'!F173</f>
        <v>2</v>
      </c>
      <c r="H120" s="97">
        <f t="shared" si="7"/>
        <v>0</v>
      </c>
    </row>
    <row r="121" spans="1:10" ht="18" customHeight="1" x14ac:dyDescent="0.3">
      <c r="A121" s="23" t="s">
        <v>27</v>
      </c>
      <c r="B121" s="16" t="s">
        <v>67</v>
      </c>
      <c r="C121" s="16" t="s">
        <v>75</v>
      </c>
      <c r="D121" s="9">
        <v>850</v>
      </c>
      <c r="E121" s="35">
        <f>E122+E123+E124</f>
        <v>2</v>
      </c>
      <c r="F121" s="97"/>
      <c r="G121" s="97">
        <f>'[1]БР _МА 2020'!F174</f>
        <v>2</v>
      </c>
      <c r="H121" s="97">
        <f t="shared" si="7"/>
        <v>0</v>
      </c>
    </row>
    <row r="122" spans="1:10" ht="18" customHeight="1" x14ac:dyDescent="0.3">
      <c r="A122" s="52" t="s">
        <v>210</v>
      </c>
      <c r="B122" s="16" t="s">
        <v>67</v>
      </c>
      <c r="C122" s="16" t="s">
        <v>75</v>
      </c>
      <c r="D122" s="9">
        <v>851</v>
      </c>
      <c r="E122" s="35">
        <v>0</v>
      </c>
      <c r="F122" s="97"/>
      <c r="G122" s="97"/>
      <c r="H122" s="97"/>
    </row>
    <row r="123" spans="1:10" ht="18" customHeight="1" x14ac:dyDescent="0.3">
      <c r="A123" s="52" t="s">
        <v>211</v>
      </c>
      <c r="B123" s="16" t="s">
        <v>67</v>
      </c>
      <c r="C123" s="16" t="s">
        <v>75</v>
      </c>
      <c r="D123" s="9">
        <v>852</v>
      </c>
      <c r="E123" s="35">
        <v>0</v>
      </c>
      <c r="F123" s="97"/>
      <c r="G123" s="97"/>
      <c r="H123" s="97"/>
    </row>
    <row r="124" spans="1:10" ht="18" customHeight="1" x14ac:dyDescent="0.3">
      <c r="A124" s="52" t="s">
        <v>212</v>
      </c>
      <c r="B124" s="16" t="s">
        <v>67</v>
      </c>
      <c r="C124" s="16" t="s">
        <v>75</v>
      </c>
      <c r="D124" s="9">
        <v>853</v>
      </c>
      <c r="E124" s="35">
        <v>2</v>
      </c>
      <c r="F124" s="97"/>
      <c r="G124" s="97"/>
      <c r="H124" s="97"/>
    </row>
    <row r="125" spans="1:10" ht="60.75" customHeight="1" x14ac:dyDescent="0.3">
      <c r="A125" s="41" t="s">
        <v>59</v>
      </c>
      <c r="B125" s="37" t="s">
        <v>67</v>
      </c>
      <c r="C125" s="37"/>
      <c r="D125" s="69"/>
      <c r="E125" s="96">
        <f>E126+E130+E134+E138+E142</f>
        <v>19307</v>
      </c>
      <c r="F125" s="97"/>
      <c r="G125" s="97">
        <f>'[1]БР _МА 2020'!F184</f>
        <v>22683.5</v>
      </c>
      <c r="H125" s="97">
        <f t="shared" si="7"/>
        <v>-3376.5</v>
      </c>
    </row>
    <row r="126" spans="1:10" ht="139.5" customHeight="1" x14ac:dyDescent="0.3">
      <c r="A126" s="24" t="s">
        <v>177</v>
      </c>
      <c r="B126" s="37" t="s">
        <v>67</v>
      </c>
      <c r="C126" s="37" t="s">
        <v>68</v>
      </c>
      <c r="D126" s="127"/>
      <c r="E126" s="96">
        <f>E127</f>
        <v>1850</v>
      </c>
      <c r="F126" s="97"/>
      <c r="G126" s="97">
        <f>'[1]БР _МА 2020'!F185</f>
        <v>3500</v>
      </c>
      <c r="H126" s="97">
        <f t="shared" si="7"/>
        <v>-1650</v>
      </c>
    </row>
    <row r="127" spans="1:10" ht="37.5" x14ac:dyDescent="0.3">
      <c r="A127" s="12" t="s">
        <v>147</v>
      </c>
      <c r="B127" s="44" t="s">
        <v>67</v>
      </c>
      <c r="C127" s="44" t="s">
        <v>68</v>
      </c>
      <c r="D127" s="59">
        <v>200</v>
      </c>
      <c r="E127" s="46">
        <f>E128</f>
        <v>1850</v>
      </c>
      <c r="F127" s="97"/>
      <c r="G127" s="97">
        <f>'[1]БР _МА 2020'!F186</f>
        <v>3500</v>
      </c>
      <c r="H127" s="97">
        <f t="shared" si="7"/>
        <v>-1650</v>
      </c>
    </row>
    <row r="128" spans="1:10" ht="37.5" x14ac:dyDescent="0.3">
      <c r="A128" s="12" t="s">
        <v>25</v>
      </c>
      <c r="B128" s="44" t="s">
        <v>67</v>
      </c>
      <c r="C128" s="44" t="s">
        <v>68</v>
      </c>
      <c r="D128" s="59">
        <v>240</v>
      </c>
      <c r="E128" s="46">
        <f>E129</f>
        <v>1850</v>
      </c>
      <c r="F128" s="97"/>
      <c r="G128" s="97">
        <f>'[1]БР _МА 2020'!F187</f>
        <v>3500</v>
      </c>
      <c r="H128" s="97">
        <f t="shared" si="7"/>
        <v>-1650</v>
      </c>
    </row>
    <row r="129" spans="1:14" ht="18.75" x14ac:dyDescent="0.3">
      <c r="A129" s="12" t="s">
        <v>208</v>
      </c>
      <c r="B129" s="44" t="s">
        <v>67</v>
      </c>
      <c r="C129" s="44" t="s">
        <v>68</v>
      </c>
      <c r="D129" s="59">
        <v>244</v>
      </c>
      <c r="E129" s="46">
        <v>1850</v>
      </c>
      <c r="F129" s="97"/>
      <c r="G129" s="97"/>
      <c r="H129" s="97"/>
    </row>
    <row r="130" spans="1:14" ht="194.25" customHeight="1" x14ac:dyDescent="0.3">
      <c r="A130" s="24" t="s">
        <v>178</v>
      </c>
      <c r="B130" s="37" t="s">
        <v>67</v>
      </c>
      <c r="C130" s="37" t="s">
        <v>71</v>
      </c>
      <c r="D130" s="127"/>
      <c r="E130" s="96">
        <f>E131</f>
        <v>545</v>
      </c>
      <c r="F130" s="97"/>
      <c r="G130" s="97">
        <f>'[1]БР _МА 2020'!F191</f>
        <v>1400</v>
      </c>
      <c r="H130" s="97">
        <f t="shared" si="7"/>
        <v>-855</v>
      </c>
    </row>
    <row r="131" spans="1:14" ht="37.5" x14ac:dyDescent="0.3">
      <c r="A131" s="12" t="s">
        <v>24</v>
      </c>
      <c r="B131" s="44" t="s">
        <v>67</v>
      </c>
      <c r="C131" s="44" t="s">
        <v>71</v>
      </c>
      <c r="D131" s="59">
        <v>200</v>
      </c>
      <c r="E131" s="46">
        <f>E132</f>
        <v>545</v>
      </c>
      <c r="F131" s="97"/>
      <c r="G131" s="97">
        <f>'[1]БР _МА 2020'!F192</f>
        <v>1400</v>
      </c>
      <c r="H131" s="97">
        <f t="shared" si="7"/>
        <v>-855</v>
      </c>
    </row>
    <row r="132" spans="1:14" ht="37.5" x14ac:dyDescent="0.3">
      <c r="A132" s="12" t="s">
        <v>25</v>
      </c>
      <c r="B132" s="44" t="s">
        <v>67</v>
      </c>
      <c r="C132" s="44" t="s">
        <v>71</v>
      </c>
      <c r="D132" s="59">
        <v>240</v>
      </c>
      <c r="E132" s="48">
        <f>E133</f>
        <v>545</v>
      </c>
      <c r="F132" s="97"/>
      <c r="G132" s="97">
        <f>'[1]БР _МА 2020'!F193</f>
        <v>1400</v>
      </c>
      <c r="H132" s="97">
        <f t="shared" si="7"/>
        <v>-855</v>
      </c>
      <c r="N132" s="195"/>
    </row>
    <row r="133" spans="1:14" ht="18.75" x14ac:dyDescent="0.3">
      <c r="A133" s="12" t="s">
        <v>208</v>
      </c>
      <c r="B133" s="44" t="s">
        <v>67</v>
      </c>
      <c r="C133" s="44" t="s">
        <v>71</v>
      </c>
      <c r="D133" s="59">
        <v>244</v>
      </c>
      <c r="E133" s="46">
        <v>545</v>
      </c>
      <c r="F133" s="97"/>
      <c r="G133" s="97"/>
      <c r="H133" s="97"/>
      <c r="N133" s="195"/>
    </row>
    <row r="134" spans="1:14" ht="251.25" customHeight="1" x14ac:dyDescent="0.3">
      <c r="A134" s="24" t="s">
        <v>217</v>
      </c>
      <c r="B134" s="37" t="s">
        <v>67</v>
      </c>
      <c r="C134" s="37" t="s">
        <v>72</v>
      </c>
      <c r="D134" s="127"/>
      <c r="E134" s="96">
        <f>E135</f>
        <v>10800</v>
      </c>
      <c r="F134" s="97"/>
      <c r="G134" s="97">
        <f>'[1]БР _МА 2020'!F200</f>
        <v>12650</v>
      </c>
      <c r="H134" s="97">
        <f t="shared" si="7"/>
        <v>-1850</v>
      </c>
    </row>
    <row r="135" spans="1:14" ht="37.5" x14ac:dyDescent="0.3">
      <c r="A135" s="12" t="s">
        <v>24</v>
      </c>
      <c r="B135" s="44" t="s">
        <v>67</v>
      </c>
      <c r="C135" s="44" t="s">
        <v>72</v>
      </c>
      <c r="D135" s="59">
        <v>200</v>
      </c>
      <c r="E135" s="46">
        <f>E136</f>
        <v>10800</v>
      </c>
      <c r="F135" s="97"/>
      <c r="G135" s="97">
        <f>'[1]БР _МА 2020'!F201</f>
        <v>12650</v>
      </c>
      <c r="H135" s="97">
        <f t="shared" si="7"/>
        <v>-1850</v>
      </c>
    </row>
    <row r="136" spans="1:14" ht="37.5" x14ac:dyDescent="0.3">
      <c r="A136" s="12" t="s">
        <v>25</v>
      </c>
      <c r="B136" s="44" t="s">
        <v>67</v>
      </c>
      <c r="C136" s="44" t="s">
        <v>72</v>
      </c>
      <c r="D136" s="59">
        <v>240</v>
      </c>
      <c r="E136" s="46">
        <f>E137</f>
        <v>10800</v>
      </c>
      <c r="F136" s="97"/>
      <c r="G136" s="97">
        <f>'[1]БР _МА 2020'!F202</f>
        <v>12650</v>
      </c>
      <c r="H136" s="97">
        <f t="shared" si="7"/>
        <v>-1850</v>
      </c>
    </row>
    <row r="137" spans="1:14" ht="18.75" x14ac:dyDescent="0.3">
      <c r="A137" s="12" t="s">
        <v>208</v>
      </c>
      <c r="B137" s="44" t="s">
        <v>67</v>
      </c>
      <c r="C137" s="44" t="s">
        <v>72</v>
      </c>
      <c r="D137" s="59">
        <v>244</v>
      </c>
      <c r="E137" s="46">
        <v>10800</v>
      </c>
      <c r="F137" s="97"/>
      <c r="G137" s="97"/>
      <c r="H137" s="97"/>
    </row>
    <row r="138" spans="1:14" ht="70.5" customHeight="1" x14ac:dyDescent="0.3">
      <c r="A138" s="24" t="s">
        <v>179</v>
      </c>
      <c r="B138" s="37" t="s">
        <v>67</v>
      </c>
      <c r="C138" s="37" t="s">
        <v>73</v>
      </c>
      <c r="D138" s="127"/>
      <c r="E138" s="96">
        <f>E139</f>
        <v>5952</v>
      </c>
      <c r="F138" s="97"/>
      <c r="G138" s="97">
        <f>'[1]БР _МА 2020'!F208</f>
        <v>4833.5</v>
      </c>
      <c r="H138" s="97">
        <f t="shared" si="7"/>
        <v>1118.5</v>
      </c>
    </row>
    <row r="139" spans="1:14" ht="37.5" x14ac:dyDescent="0.3">
      <c r="A139" s="12" t="s">
        <v>24</v>
      </c>
      <c r="B139" s="44" t="s">
        <v>67</v>
      </c>
      <c r="C139" s="44" t="s">
        <v>73</v>
      </c>
      <c r="D139" s="59">
        <v>200</v>
      </c>
      <c r="E139" s="46">
        <f>E140</f>
        <v>5952</v>
      </c>
      <c r="F139" s="97"/>
      <c r="G139" s="97">
        <f>'[1]БР _МА 2020'!F209</f>
        <v>4833.5</v>
      </c>
      <c r="H139" s="97">
        <f t="shared" si="7"/>
        <v>1118.5</v>
      </c>
    </row>
    <row r="140" spans="1:14" ht="37.5" x14ac:dyDescent="0.3">
      <c r="A140" s="12" t="s">
        <v>25</v>
      </c>
      <c r="B140" s="44" t="s">
        <v>67</v>
      </c>
      <c r="C140" s="44" t="s">
        <v>73</v>
      </c>
      <c r="D140" s="121">
        <v>240</v>
      </c>
      <c r="E140" s="46">
        <f>E141</f>
        <v>5952</v>
      </c>
      <c r="F140" s="97"/>
      <c r="G140" s="97">
        <f>'[1]БР _МА 2020'!F210</f>
        <v>4833.5</v>
      </c>
      <c r="H140" s="97">
        <f t="shared" si="7"/>
        <v>1118.5</v>
      </c>
    </row>
    <row r="141" spans="1:14" ht="18.75" x14ac:dyDescent="0.3">
      <c r="A141" s="12" t="s">
        <v>208</v>
      </c>
      <c r="B141" s="44" t="s">
        <v>67</v>
      </c>
      <c r="C141" s="44" t="s">
        <v>73</v>
      </c>
      <c r="D141" s="121">
        <v>244</v>
      </c>
      <c r="E141" s="46">
        <v>5952</v>
      </c>
      <c r="F141" s="97"/>
      <c r="G141" s="97"/>
      <c r="H141" s="97"/>
    </row>
    <row r="142" spans="1:14" ht="46.5" customHeight="1" x14ac:dyDescent="0.3">
      <c r="A142" s="24" t="s">
        <v>180</v>
      </c>
      <c r="B142" s="37" t="s">
        <v>67</v>
      </c>
      <c r="C142" s="37" t="s">
        <v>199</v>
      </c>
      <c r="D142" s="127"/>
      <c r="E142" s="57">
        <f>E143</f>
        <v>160</v>
      </c>
      <c r="F142" s="97"/>
      <c r="G142" s="97">
        <f>'[1]БР _МА 2020'!F220</f>
        <v>300</v>
      </c>
      <c r="H142" s="97">
        <f t="shared" si="7"/>
        <v>-140</v>
      </c>
    </row>
    <row r="143" spans="1:14" ht="37.5" x14ac:dyDescent="0.3">
      <c r="A143" s="12" t="s">
        <v>24</v>
      </c>
      <c r="B143" s="44" t="s">
        <v>67</v>
      </c>
      <c r="C143" s="44" t="s">
        <v>199</v>
      </c>
      <c r="D143" s="59">
        <v>200</v>
      </c>
      <c r="E143" s="48">
        <f>E144</f>
        <v>160</v>
      </c>
      <c r="F143" s="97"/>
      <c r="G143" s="97">
        <f>'[1]БР _МА 2020'!F221</f>
        <v>300</v>
      </c>
      <c r="H143" s="97">
        <f t="shared" si="7"/>
        <v>-140</v>
      </c>
      <c r="J143" s="44"/>
    </row>
    <row r="144" spans="1:14" ht="37.5" x14ac:dyDescent="0.3">
      <c r="A144" s="12" t="s">
        <v>25</v>
      </c>
      <c r="B144" s="44" t="s">
        <v>67</v>
      </c>
      <c r="C144" s="44" t="s">
        <v>199</v>
      </c>
      <c r="D144" s="59">
        <v>240</v>
      </c>
      <c r="E144" s="46">
        <f>E145</f>
        <v>160</v>
      </c>
      <c r="F144" s="97"/>
      <c r="G144" s="97">
        <f>'[1]БР _МА 2020'!F222</f>
        <v>300</v>
      </c>
      <c r="H144" s="97">
        <f t="shared" si="7"/>
        <v>-140</v>
      </c>
    </row>
    <row r="145" spans="1:8" ht="18.75" x14ac:dyDescent="0.3">
      <c r="A145" s="12" t="s">
        <v>208</v>
      </c>
      <c r="B145" s="44" t="s">
        <v>67</v>
      </c>
      <c r="C145" s="44" t="s">
        <v>199</v>
      </c>
      <c r="D145" s="59">
        <v>244</v>
      </c>
      <c r="E145" s="46">
        <v>160</v>
      </c>
      <c r="F145" s="97"/>
      <c r="G145" s="97"/>
      <c r="H145" s="97"/>
    </row>
    <row r="146" spans="1:8" ht="18.75" x14ac:dyDescent="0.3">
      <c r="A146" s="38" t="s">
        <v>76</v>
      </c>
      <c r="B146" s="37" t="s">
        <v>148</v>
      </c>
      <c r="C146" s="37"/>
      <c r="D146" s="127"/>
      <c r="E146" s="96">
        <f>E147+E152</f>
        <v>1295.8</v>
      </c>
      <c r="F146" s="97"/>
      <c r="G146" s="97">
        <f>'[1]БР _МА 2020'!F226</f>
        <v>1492.8</v>
      </c>
      <c r="H146" s="97">
        <f t="shared" si="7"/>
        <v>-197</v>
      </c>
    </row>
    <row r="147" spans="1:8" ht="37.5" x14ac:dyDescent="0.3">
      <c r="A147" s="24" t="s">
        <v>78</v>
      </c>
      <c r="B147" s="37" t="s">
        <v>80</v>
      </c>
      <c r="C147" s="37"/>
      <c r="D147" s="127"/>
      <c r="E147" s="96">
        <f>E148</f>
        <v>127.8</v>
      </c>
      <c r="F147" s="97"/>
      <c r="G147" s="97">
        <f>'[1]БР _МА 2020'!F227</f>
        <v>127.8</v>
      </c>
      <c r="H147" s="97">
        <f t="shared" si="7"/>
        <v>0</v>
      </c>
    </row>
    <row r="148" spans="1:8" ht="215.25" customHeight="1" x14ac:dyDescent="0.3">
      <c r="A148" s="53" t="s">
        <v>79</v>
      </c>
      <c r="B148" s="37" t="s">
        <v>80</v>
      </c>
      <c r="C148" s="37" t="s">
        <v>81</v>
      </c>
      <c r="D148" s="127"/>
      <c r="E148" s="96">
        <f>E149</f>
        <v>127.8</v>
      </c>
      <c r="F148" s="97"/>
      <c r="G148" s="97">
        <f>'[1]БР _МА 2020'!F227</f>
        <v>127.8</v>
      </c>
      <c r="H148" s="97">
        <f t="shared" si="7"/>
        <v>0</v>
      </c>
    </row>
    <row r="149" spans="1:8" ht="37.5" x14ac:dyDescent="0.3">
      <c r="A149" s="12" t="s">
        <v>24</v>
      </c>
      <c r="B149" s="44" t="s">
        <v>80</v>
      </c>
      <c r="C149" s="44" t="s">
        <v>81</v>
      </c>
      <c r="D149" s="54">
        <v>200</v>
      </c>
      <c r="E149" s="46">
        <f>E150</f>
        <v>127.8</v>
      </c>
      <c r="F149" s="97"/>
      <c r="G149" s="97">
        <f>'[1]БР _МА 2020'!F229</f>
        <v>127.8</v>
      </c>
      <c r="H149" s="97">
        <f t="shared" si="7"/>
        <v>0</v>
      </c>
    </row>
    <row r="150" spans="1:8" ht="37.5" x14ac:dyDescent="0.3">
      <c r="A150" s="12" t="s">
        <v>25</v>
      </c>
      <c r="B150" s="44" t="s">
        <v>80</v>
      </c>
      <c r="C150" s="44" t="s">
        <v>81</v>
      </c>
      <c r="D150" s="54">
        <v>240</v>
      </c>
      <c r="E150" s="46">
        <f>E151</f>
        <v>127.8</v>
      </c>
      <c r="F150" s="97"/>
      <c r="G150" s="97">
        <f>'[1]БР _МА 2020'!F230</f>
        <v>127.8</v>
      </c>
      <c r="H150" s="97">
        <f t="shared" si="7"/>
        <v>0</v>
      </c>
    </row>
    <row r="151" spans="1:8" ht="18.75" x14ac:dyDescent="0.3">
      <c r="A151" s="12" t="s">
        <v>208</v>
      </c>
      <c r="B151" s="44" t="s">
        <v>80</v>
      </c>
      <c r="C151" s="44" t="s">
        <v>81</v>
      </c>
      <c r="D151" s="54">
        <v>244</v>
      </c>
      <c r="E151" s="46">
        <v>127.8</v>
      </c>
      <c r="F151" s="97"/>
      <c r="G151" s="97"/>
      <c r="H151" s="97"/>
    </row>
    <row r="152" spans="1:8" ht="18.75" x14ac:dyDescent="0.3">
      <c r="A152" s="24" t="s">
        <v>85</v>
      </c>
      <c r="B152" s="37" t="s">
        <v>86</v>
      </c>
      <c r="C152" s="37"/>
      <c r="D152" s="123"/>
      <c r="E152" s="96">
        <f>E153+E157+E161</f>
        <v>1168</v>
      </c>
      <c r="F152" s="97"/>
      <c r="G152" s="97">
        <f>'[1]БР _МА 2020'!F234</f>
        <v>1365</v>
      </c>
      <c r="H152" s="97">
        <f t="shared" si="7"/>
        <v>-197</v>
      </c>
    </row>
    <row r="153" spans="1:8" ht="75" x14ac:dyDescent="0.3">
      <c r="A153" s="24" t="s">
        <v>181</v>
      </c>
      <c r="B153" s="37" t="s">
        <v>86</v>
      </c>
      <c r="C153" s="37" t="s">
        <v>182</v>
      </c>
      <c r="D153" s="111"/>
      <c r="E153" s="96">
        <f>E154</f>
        <v>100</v>
      </c>
      <c r="F153" s="97"/>
      <c r="G153" s="97">
        <f>'[1]БР _МА 2020'!F235</f>
        <v>100</v>
      </c>
      <c r="H153" s="97">
        <f t="shared" si="7"/>
        <v>0</v>
      </c>
    </row>
    <row r="154" spans="1:8" ht="37.5" x14ac:dyDescent="0.3">
      <c r="A154" s="12" t="s">
        <v>24</v>
      </c>
      <c r="B154" s="44" t="s">
        <v>86</v>
      </c>
      <c r="C154" s="44" t="s">
        <v>182</v>
      </c>
      <c r="D154" s="111">
        <v>200</v>
      </c>
      <c r="E154" s="96">
        <f>E155</f>
        <v>100</v>
      </c>
      <c r="F154" s="97"/>
      <c r="G154" s="97">
        <f>'[1]БР _МА 2020'!F236</f>
        <v>100</v>
      </c>
      <c r="H154" s="97">
        <f t="shared" si="7"/>
        <v>0</v>
      </c>
    </row>
    <row r="155" spans="1:8" ht="37.5" x14ac:dyDescent="0.3">
      <c r="A155" s="12" t="s">
        <v>25</v>
      </c>
      <c r="B155" s="44" t="s">
        <v>86</v>
      </c>
      <c r="C155" s="44" t="s">
        <v>182</v>
      </c>
      <c r="D155" s="111">
        <v>240</v>
      </c>
      <c r="E155" s="46">
        <f>E156</f>
        <v>100</v>
      </c>
      <c r="F155" s="97"/>
      <c r="G155" s="97">
        <f>'[1]БР _МА 2020'!F237</f>
        <v>100</v>
      </c>
      <c r="H155" s="97">
        <f t="shared" si="7"/>
        <v>0</v>
      </c>
    </row>
    <row r="156" spans="1:8" ht="18.75" x14ac:dyDescent="0.3">
      <c r="A156" s="12" t="s">
        <v>208</v>
      </c>
      <c r="B156" s="128" t="s">
        <v>86</v>
      </c>
      <c r="C156" s="44" t="s">
        <v>182</v>
      </c>
      <c r="D156" s="111">
        <v>244</v>
      </c>
      <c r="E156" s="46">
        <v>100</v>
      </c>
      <c r="F156" s="97"/>
      <c r="G156" s="97"/>
      <c r="H156" s="97"/>
    </row>
    <row r="157" spans="1:8" ht="79.5" customHeight="1" x14ac:dyDescent="0.3">
      <c r="A157" s="24" t="s">
        <v>183</v>
      </c>
      <c r="B157" s="125" t="s">
        <v>86</v>
      </c>
      <c r="C157" s="37" t="s">
        <v>87</v>
      </c>
      <c r="D157" s="69"/>
      <c r="E157" s="116">
        <f>E158</f>
        <v>696</v>
      </c>
      <c r="F157" s="97"/>
      <c r="G157" s="97">
        <f>'[1]БР _МА 2020'!F241</f>
        <v>743</v>
      </c>
      <c r="H157" s="97">
        <f t="shared" si="7"/>
        <v>-47</v>
      </c>
    </row>
    <row r="158" spans="1:8" ht="37.5" x14ac:dyDescent="0.3">
      <c r="A158" s="12" t="s">
        <v>24</v>
      </c>
      <c r="B158" s="128" t="s">
        <v>86</v>
      </c>
      <c r="C158" s="44" t="s">
        <v>87</v>
      </c>
      <c r="D158" s="45">
        <v>200</v>
      </c>
      <c r="E158" s="46">
        <f>E159</f>
        <v>696</v>
      </c>
      <c r="F158" s="97"/>
      <c r="G158" s="97">
        <f>'[1]БР _МА 2020'!F242</f>
        <v>743</v>
      </c>
      <c r="H158" s="97">
        <f t="shared" si="7"/>
        <v>-47</v>
      </c>
    </row>
    <row r="159" spans="1:8" ht="37.5" x14ac:dyDescent="0.3">
      <c r="A159" s="12" t="s">
        <v>25</v>
      </c>
      <c r="B159" s="128" t="s">
        <v>86</v>
      </c>
      <c r="C159" s="44" t="s">
        <v>87</v>
      </c>
      <c r="D159" s="45">
        <v>240</v>
      </c>
      <c r="E159" s="46">
        <f>E160</f>
        <v>696</v>
      </c>
      <c r="F159" s="97"/>
      <c r="G159" s="97">
        <f>'[1]БР _МА 2020'!F243</f>
        <v>743</v>
      </c>
      <c r="H159" s="97">
        <f t="shared" si="7"/>
        <v>-47</v>
      </c>
    </row>
    <row r="160" spans="1:8" ht="18.75" x14ac:dyDescent="0.3">
      <c r="A160" s="12" t="s">
        <v>208</v>
      </c>
      <c r="B160" s="128" t="s">
        <v>86</v>
      </c>
      <c r="C160" s="44" t="s">
        <v>87</v>
      </c>
      <c r="D160" s="45">
        <v>244</v>
      </c>
      <c r="E160" s="46">
        <v>696</v>
      </c>
      <c r="F160" s="97"/>
      <c r="G160" s="97"/>
      <c r="H160" s="97"/>
    </row>
    <row r="161" spans="1:8" ht="45.75" customHeight="1" x14ac:dyDescent="0.3">
      <c r="A161" s="24" t="s">
        <v>82</v>
      </c>
      <c r="B161" s="125" t="s">
        <v>86</v>
      </c>
      <c r="C161" s="37"/>
      <c r="D161" s="120"/>
      <c r="E161" s="96">
        <f>E162+E166+E170+E174+E178</f>
        <v>372</v>
      </c>
      <c r="F161" s="97"/>
      <c r="G161" s="97">
        <f>'[1]БР _МА 2020'!F254</f>
        <v>522</v>
      </c>
      <c r="H161" s="97">
        <f t="shared" si="7"/>
        <v>-150</v>
      </c>
    </row>
    <row r="162" spans="1:8" ht="37.5" x14ac:dyDescent="0.3">
      <c r="A162" s="24" t="s">
        <v>149</v>
      </c>
      <c r="B162" s="125" t="s">
        <v>86</v>
      </c>
      <c r="C162" s="37" t="s">
        <v>89</v>
      </c>
      <c r="D162" s="120"/>
      <c r="E162" s="116">
        <f>E163</f>
        <v>24</v>
      </c>
      <c r="F162" s="97"/>
      <c r="G162" s="97">
        <f>'[1]БР _МА 2020'!F255</f>
        <v>24</v>
      </c>
      <c r="H162" s="97">
        <f t="shared" si="7"/>
        <v>0</v>
      </c>
    </row>
    <row r="163" spans="1:8" ht="37.5" x14ac:dyDescent="0.3">
      <c r="A163" s="12" t="s">
        <v>24</v>
      </c>
      <c r="B163" s="128" t="s">
        <v>86</v>
      </c>
      <c r="C163" s="44" t="s">
        <v>89</v>
      </c>
      <c r="D163" s="45">
        <v>200</v>
      </c>
      <c r="E163" s="129">
        <f>E164</f>
        <v>24</v>
      </c>
      <c r="F163" s="97"/>
      <c r="G163" s="97">
        <f>'[1]БР _МА 2020'!F256</f>
        <v>24</v>
      </c>
      <c r="H163" s="97">
        <f t="shared" si="7"/>
        <v>0</v>
      </c>
    </row>
    <row r="164" spans="1:8" ht="37.5" x14ac:dyDescent="0.3">
      <c r="A164" s="12" t="s">
        <v>25</v>
      </c>
      <c r="B164" s="128" t="s">
        <v>86</v>
      </c>
      <c r="C164" s="44" t="s">
        <v>89</v>
      </c>
      <c r="D164" s="45">
        <v>240</v>
      </c>
      <c r="E164" s="129">
        <f>E165</f>
        <v>24</v>
      </c>
      <c r="F164" s="97"/>
      <c r="G164" s="97">
        <f>'[1]БР _МА 2020'!F257</f>
        <v>24</v>
      </c>
      <c r="H164" s="97">
        <f t="shared" si="7"/>
        <v>0</v>
      </c>
    </row>
    <row r="165" spans="1:8" ht="18.75" x14ac:dyDescent="0.3">
      <c r="A165" s="12" t="s">
        <v>208</v>
      </c>
      <c r="B165" s="128" t="s">
        <v>86</v>
      </c>
      <c r="C165" s="44" t="s">
        <v>89</v>
      </c>
      <c r="D165" s="45">
        <v>244</v>
      </c>
      <c r="E165" s="129">
        <v>24</v>
      </c>
      <c r="F165" s="97"/>
      <c r="G165" s="97"/>
      <c r="H165" s="97"/>
    </row>
    <row r="166" spans="1:8" ht="37.5" x14ac:dyDescent="0.3">
      <c r="A166" s="24" t="s">
        <v>90</v>
      </c>
      <c r="B166" s="125" t="s">
        <v>86</v>
      </c>
      <c r="C166" s="37" t="s">
        <v>91</v>
      </c>
      <c r="D166" s="120"/>
      <c r="E166" s="116">
        <f>E167</f>
        <v>150</v>
      </c>
      <c r="F166" s="97"/>
      <c r="G166" s="97">
        <f>'[1]БР _МА 2020'!F261</f>
        <v>160</v>
      </c>
      <c r="H166" s="97">
        <f t="shared" si="7"/>
        <v>-10</v>
      </c>
    </row>
    <row r="167" spans="1:8" ht="37.5" x14ac:dyDescent="0.3">
      <c r="A167" s="12" t="s">
        <v>24</v>
      </c>
      <c r="B167" s="128" t="s">
        <v>86</v>
      </c>
      <c r="C167" s="44" t="s">
        <v>91</v>
      </c>
      <c r="D167" s="45">
        <v>200</v>
      </c>
      <c r="E167" s="129">
        <f>E168</f>
        <v>150</v>
      </c>
      <c r="F167" s="97"/>
      <c r="G167" s="97">
        <f>'[1]БР _МА 2020'!F262</f>
        <v>160</v>
      </c>
      <c r="H167" s="97">
        <f t="shared" si="7"/>
        <v>-10</v>
      </c>
    </row>
    <row r="168" spans="1:8" ht="37.5" x14ac:dyDescent="0.3">
      <c r="A168" s="12" t="s">
        <v>25</v>
      </c>
      <c r="B168" s="128" t="s">
        <v>86</v>
      </c>
      <c r="C168" s="44" t="s">
        <v>91</v>
      </c>
      <c r="D168" s="45">
        <v>240</v>
      </c>
      <c r="E168" s="129">
        <f>E169</f>
        <v>150</v>
      </c>
      <c r="F168" s="97"/>
      <c r="G168" s="97">
        <f>'[1]БР _МА 2020'!F263</f>
        <v>160</v>
      </c>
      <c r="H168" s="97">
        <f t="shared" si="7"/>
        <v>-10</v>
      </c>
    </row>
    <row r="169" spans="1:8" ht="18.75" x14ac:dyDescent="0.3">
      <c r="A169" s="12" t="s">
        <v>208</v>
      </c>
      <c r="B169" s="128" t="s">
        <v>86</v>
      </c>
      <c r="C169" s="44" t="s">
        <v>91</v>
      </c>
      <c r="D169" s="45">
        <v>244</v>
      </c>
      <c r="E169" s="129">
        <v>150</v>
      </c>
      <c r="F169" s="97"/>
      <c r="G169" s="97"/>
      <c r="H169" s="97"/>
    </row>
    <row r="170" spans="1:8" ht="56.25" x14ac:dyDescent="0.3">
      <c r="A170" s="13" t="s">
        <v>92</v>
      </c>
      <c r="B170" s="125" t="s">
        <v>86</v>
      </c>
      <c r="C170" s="37" t="s">
        <v>93</v>
      </c>
      <c r="D170" s="120"/>
      <c r="E170" s="130">
        <f>E171</f>
        <v>150</v>
      </c>
      <c r="F170" s="97"/>
      <c r="G170" s="97">
        <f>'[1]БР _МА 2020'!F270</f>
        <v>290</v>
      </c>
      <c r="H170" s="97">
        <f t="shared" si="7"/>
        <v>-140</v>
      </c>
    </row>
    <row r="171" spans="1:8" ht="37.5" x14ac:dyDescent="0.3">
      <c r="A171" s="12" t="s">
        <v>24</v>
      </c>
      <c r="B171" s="128" t="s">
        <v>86</v>
      </c>
      <c r="C171" s="44" t="s">
        <v>93</v>
      </c>
      <c r="D171" s="45">
        <v>200</v>
      </c>
      <c r="E171" s="129">
        <f>E172</f>
        <v>150</v>
      </c>
      <c r="F171" s="97"/>
      <c r="G171" s="97">
        <f>'[1]БР _МА 2020'!F271</f>
        <v>290</v>
      </c>
      <c r="H171" s="97">
        <f t="shared" si="7"/>
        <v>-140</v>
      </c>
    </row>
    <row r="172" spans="1:8" ht="37.5" x14ac:dyDescent="0.3">
      <c r="A172" s="12" t="s">
        <v>25</v>
      </c>
      <c r="B172" s="128" t="s">
        <v>86</v>
      </c>
      <c r="C172" s="44" t="s">
        <v>94</v>
      </c>
      <c r="D172" s="45">
        <v>240</v>
      </c>
      <c r="E172" s="129">
        <f>E173</f>
        <v>150</v>
      </c>
      <c r="F172" s="97"/>
      <c r="G172" s="97">
        <f>'[1]БР _МА 2020'!F272</f>
        <v>290</v>
      </c>
      <c r="H172" s="97">
        <f t="shared" si="7"/>
        <v>-140</v>
      </c>
    </row>
    <row r="173" spans="1:8" ht="18.75" x14ac:dyDescent="0.3">
      <c r="A173" s="12" t="s">
        <v>208</v>
      </c>
      <c r="B173" s="128" t="s">
        <v>86</v>
      </c>
      <c r="C173" s="44" t="s">
        <v>94</v>
      </c>
      <c r="D173" s="59">
        <v>244</v>
      </c>
      <c r="E173" s="129">
        <v>150</v>
      </c>
      <c r="F173" s="97"/>
      <c r="G173" s="97"/>
      <c r="H173" s="97"/>
    </row>
    <row r="174" spans="1:8" ht="75" x14ac:dyDescent="0.3">
      <c r="A174" s="13" t="s">
        <v>95</v>
      </c>
      <c r="B174" s="125" t="s">
        <v>86</v>
      </c>
      <c r="C174" s="37" t="s">
        <v>96</v>
      </c>
      <c r="D174" s="39"/>
      <c r="E174" s="116">
        <f>E175</f>
        <v>24</v>
      </c>
      <c r="F174" s="97"/>
      <c r="G174" s="97">
        <f>'[2]Бюджетная Роспись 2019_программ'!F348</f>
        <v>24</v>
      </c>
      <c r="H174" s="97">
        <f t="shared" si="7"/>
        <v>0</v>
      </c>
    </row>
    <row r="175" spans="1:8" ht="37.5" x14ac:dyDescent="0.3">
      <c r="A175" s="12" t="s">
        <v>24</v>
      </c>
      <c r="B175" s="128" t="s">
        <v>86</v>
      </c>
      <c r="C175" s="44" t="s">
        <v>96</v>
      </c>
      <c r="D175" s="59">
        <v>200</v>
      </c>
      <c r="E175" s="46">
        <f>E176</f>
        <v>24</v>
      </c>
      <c r="F175" s="97"/>
      <c r="G175" s="97">
        <f>'[2]Бюджетная Роспись 2019_программ'!F349</f>
        <v>24</v>
      </c>
      <c r="H175" s="97">
        <f t="shared" si="7"/>
        <v>0</v>
      </c>
    </row>
    <row r="176" spans="1:8" ht="37.5" x14ac:dyDescent="0.3">
      <c r="A176" s="12" t="s">
        <v>25</v>
      </c>
      <c r="B176" s="128" t="s">
        <v>86</v>
      </c>
      <c r="C176" s="44" t="s">
        <v>96</v>
      </c>
      <c r="D176" s="59">
        <v>240</v>
      </c>
      <c r="E176" s="48">
        <f>E177</f>
        <v>24</v>
      </c>
      <c r="F176" s="97"/>
      <c r="G176" s="97">
        <f>'[2]Бюджетная Роспись 2019_программ'!F350</f>
        <v>24</v>
      </c>
      <c r="H176" s="97">
        <f t="shared" si="7"/>
        <v>0</v>
      </c>
    </row>
    <row r="177" spans="1:8" ht="18.75" x14ac:dyDescent="0.3">
      <c r="A177" s="12" t="s">
        <v>208</v>
      </c>
      <c r="B177" s="128" t="s">
        <v>86</v>
      </c>
      <c r="C177" s="44" t="s">
        <v>96</v>
      </c>
      <c r="D177" s="59">
        <v>244</v>
      </c>
      <c r="E177" s="48">
        <v>24</v>
      </c>
      <c r="F177" s="97"/>
      <c r="G177" s="97"/>
      <c r="H177" s="97"/>
    </row>
    <row r="178" spans="1:8" ht="150" x14ac:dyDescent="0.3">
      <c r="A178" s="24" t="s">
        <v>97</v>
      </c>
      <c r="B178" s="125" t="s">
        <v>86</v>
      </c>
      <c r="C178" s="56" t="s">
        <v>98</v>
      </c>
      <c r="D178" s="59"/>
      <c r="E178" s="130">
        <f>E179</f>
        <v>24</v>
      </c>
      <c r="F178" s="97"/>
      <c r="G178" s="97">
        <f>'[2]Бюджетная Роспись 2019_программ'!F354</f>
        <v>24</v>
      </c>
      <c r="H178" s="97">
        <f t="shared" si="7"/>
        <v>0</v>
      </c>
    </row>
    <row r="179" spans="1:8" ht="37.5" x14ac:dyDescent="0.3">
      <c r="A179" s="12" t="s">
        <v>24</v>
      </c>
      <c r="B179" s="128" t="s">
        <v>86</v>
      </c>
      <c r="C179" s="58" t="s">
        <v>98</v>
      </c>
      <c r="D179" s="59">
        <v>200</v>
      </c>
      <c r="E179" s="131">
        <f>E180</f>
        <v>24</v>
      </c>
      <c r="F179" s="97"/>
      <c r="G179" s="97">
        <f>'[2]Бюджетная Роспись 2019_программ'!F355</f>
        <v>24</v>
      </c>
      <c r="H179" s="97">
        <f t="shared" si="7"/>
        <v>0</v>
      </c>
    </row>
    <row r="180" spans="1:8" ht="37.5" x14ac:dyDescent="0.3">
      <c r="A180" s="12" t="s">
        <v>25</v>
      </c>
      <c r="B180" s="128" t="s">
        <v>86</v>
      </c>
      <c r="C180" s="58" t="s">
        <v>98</v>
      </c>
      <c r="D180" s="59">
        <v>240</v>
      </c>
      <c r="E180" s="131">
        <f>E181</f>
        <v>24</v>
      </c>
      <c r="F180" s="97"/>
      <c r="G180" s="97">
        <f>'[2]Бюджетная Роспись 2019_программ'!F356</f>
        <v>24</v>
      </c>
      <c r="H180" s="97">
        <f t="shared" si="7"/>
        <v>0</v>
      </c>
    </row>
    <row r="181" spans="1:8" ht="18.75" x14ac:dyDescent="0.3">
      <c r="A181" s="12" t="s">
        <v>208</v>
      </c>
      <c r="B181" s="128" t="s">
        <v>86</v>
      </c>
      <c r="C181" s="58" t="s">
        <v>98</v>
      </c>
      <c r="D181" s="59">
        <v>244</v>
      </c>
      <c r="E181" s="129">
        <v>24</v>
      </c>
      <c r="F181" s="97"/>
      <c r="G181" s="97"/>
      <c r="H181" s="97"/>
    </row>
    <row r="182" spans="1:8" ht="18.75" x14ac:dyDescent="0.3">
      <c r="A182" s="4" t="s">
        <v>99</v>
      </c>
      <c r="B182" s="37" t="s">
        <v>150</v>
      </c>
      <c r="C182" s="37"/>
      <c r="D182" s="123"/>
      <c r="E182" s="96">
        <f>E183+E189</f>
        <v>5005.8</v>
      </c>
      <c r="F182" s="97"/>
      <c r="G182" s="97">
        <f>'[1]БР _МА 2020'!F291</f>
        <v>8636</v>
      </c>
      <c r="H182" s="97">
        <f t="shared" si="7"/>
        <v>-3630.2</v>
      </c>
    </row>
    <row r="183" spans="1:8" ht="18.75" x14ac:dyDescent="0.3">
      <c r="A183" s="61" t="s">
        <v>101</v>
      </c>
      <c r="B183" s="37" t="s">
        <v>102</v>
      </c>
      <c r="C183" s="37"/>
      <c r="D183" s="123"/>
      <c r="E183" s="96">
        <f>E184</f>
        <v>2687</v>
      </c>
      <c r="F183" s="97"/>
      <c r="G183" s="97">
        <f>'[1]БР _МА 2020'!F292</f>
        <v>5464</v>
      </c>
      <c r="H183" s="97">
        <f t="shared" si="7"/>
        <v>-2777</v>
      </c>
    </row>
    <row r="184" spans="1:8" ht="61.5" customHeight="1" x14ac:dyDescent="0.3">
      <c r="A184" s="196" t="s">
        <v>59</v>
      </c>
      <c r="B184" s="37" t="s">
        <v>102</v>
      </c>
      <c r="C184" s="37"/>
      <c r="D184" s="123"/>
      <c r="E184" s="96">
        <f>E185</f>
        <v>2687</v>
      </c>
      <c r="F184" s="97"/>
      <c r="G184" s="97">
        <f>'[1]БР _МА 2020'!F293</f>
        <v>5464</v>
      </c>
      <c r="H184" s="97">
        <f t="shared" si="7"/>
        <v>-2777</v>
      </c>
    </row>
    <row r="185" spans="1:8" ht="63.75" customHeight="1" x14ac:dyDescent="0.3">
      <c r="A185" s="13" t="s">
        <v>103</v>
      </c>
      <c r="B185" s="37" t="s">
        <v>102</v>
      </c>
      <c r="C185" s="37" t="s">
        <v>104</v>
      </c>
      <c r="D185" s="127"/>
      <c r="E185" s="96">
        <f>E186</f>
        <v>2687</v>
      </c>
      <c r="F185" s="97"/>
      <c r="G185" s="97">
        <f>'[1]БР _МА 2020'!F294</f>
        <v>5464</v>
      </c>
      <c r="H185" s="97">
        <f t="shared" si="7"/>
        <v>-2777</v>
      </c>
    </row>
    <row r="186" spans="1:8" ht="37.5" x14ac:dyDescent="0.3">
      <c r="A186" s="12" t="s">
        <v>24</v>
      </c>
      <c r="B186" s="44" t="s">
        <v>102</v>
      </c>
      <c r="C186" s="44" t="s">
        <v>104</v>
      </c>
      <c r="D186" s="45">
        <v>200</v>
      </c>
      <c r="E186" s="46">
        <f>E187</f>
        <v>2687</v>
      </c>
      <c r="F186" s="97"/>
      <c r="G186" s="97">
        <f>'[1]БР _МА 2020'!F295</f>
        <v>5464</v>
      </c>
      <c r="H186" s="97">
        <f t="shared" si="7"/>
        <v>-2777</v>
      </c>
    </row>
    <row r="187" spans="1:8" ht="37.5" x14ac:dyDescent="0.3">
      <c r="A187" s="12" t="s">
        <v>25</v>
      </c>
      <c r="B187" s="44" t="s">
        <v>102</v>
      </c>
      <c r="C187" s="44" t="s">
        <v>104</v>
      </c>
      <c r="D187" s="45">
        <v>240</v>
      </c>
      <c r="E187" s="46">
        <f>E188</f>
        <v>2687</v>
      </c>
      <c r="F187" s="97"/>
      <c r="G187" s="97">
        <f>'[1]БР _МА 2020'!F296</f>
        <v>5464</v>
      </c>
      <c r="H187" s="97">
        <f t="shared" si="7"/>
        <v>-2777</v>
      </c>
    </row>
    <row r="188" spans="1:8" ht="18.75" x14ac:dyDescent="0.3">
      <c r="A188" s="12" t="s">
        <v>208</v>
      </c>
      <c r="B188" s="44" t="s">
        <v>102</v>
      </c>
      <c r="C188" s="44" t="s">
        <v>104</v>
      </c>
      <c r="D188" s="45">
        <v>244</v>
      </c>
      <c r="E188" s="46">
        <v>2687</v>
      </c>
      <c r="F188" s="97"/>
      <c r="G188" s="97"/>
      <c r="H188" s="97"/>
    </row>
    <row r="189" spans="1:8" ht="18.75" x14ac:dyDescent="0.3">
      <c r="A189" s="4" t="s">
        <v>171</v>
      </c>
      <c r="B189" s="21" t="s">
        <v>172</v>
      </c>
      <c r="C189" s="21"/>
      <c r="D189" s="22"/>
      <c r="E189" s="7">
        <f>E190</f>
        <v>2318.8000000000002</v>
      </c>
      <c r="F189" s="97"/>
      <c r="G189" s="97">
        <f>'[1]БР _МА 2020'!F303</f>
        <v>3172</v>
      </c>
      <c r="H189" s="97">
        <f t="shared" si="7"/>
        <v>-853.19999999999982</v>
      </c>
    </row>
    <row r="190" spans="1:8" ht="43.5" customHeight="1" x14ac:dyDescent="0.3">
      <c r="A190" s="20" t="s">
        <v>82</v>
      </c>
      <c r="B190" s="21" t="s">
        <v>172</v>
      </c>
      <c r="C190" s="21"/>
      <c r="D190" s="22"/>
      <c r="E190" s="7">
        <f>E191</f>
        <v>2318.8000000000002</v>
      </c>
      <c r="F190" s="97"/>
      <c r="G190" s="97">
        <f>'[1]БР _МА 2020'!F304</f>
        <v>3172</v>
      </c>
      <c r="H190" s="97">
        <f t="shared" si="7"/>
        <v>-853.19999999999982</v>
      </c>
    </row>
    <row r="191" spans="1:8" ht="37.5" x14ac:dyDescent="0.3">
      <c r="A191" s="6" t="s">
        <v>83</v>
      </c>
      <c r="B191" s="21" t="s">
        <v>172</v>
      </c>
      <c r="C191" s="8" t="s">
        <v>84</v>
      </c>
      <c r="D191" s="22"/>
      <c r="E191" s="7">
        <f>E192</f>
        <v>2318.8000000000002</v>
      </c>
      <c r="F191" s="97"/>
      <c r="G191" s="97">
        <f>'[1]БР _МА 2020'!F305</f>
        <v>3172</v>
      </c>
      <c r="H191" s="97">
        <f t="shared" si="7"/>
        <v>-853.19999999999982</v>
      </c>
    </row>
    <row r="192" spans="1:8" ht="37.5" x14ac:dyDescent="0.3">
      <c r="A192" s="12" t="s">
        <v>24</v>
      </c>
      <c r="B192" s="8" t="s">
        <v>172</v>
      </c>
      <c r="C192" s="8" t="s">
        <v>84</v>
      </c>
      <c r="D192" s="9">
        <v>200</v>
      </c>
      <c r="E192" s="10">
        <f>E193</f>
        <v>2318.8000000000002</v>
      </c>
      <c r="F192" s="97"/>
      <c r="G192" s="97">
        <f>'[1]БР _МА 2020'!F306</f>
        <v>3172</v>
      </c>
      <c r="H192" s="97">
        <f t="shared" si="7"/>
        <v>-853.19999999999982</v>
      </c>
    </row>
    <row r="193" spans="1:10" ht="37.5" x14ac:dyDescent="0.3">
      <c r="A193" s="12" t="s">
        <v>25</v>
      </c>
      <c r="B193" s="8" t="s">
        <v>172</v>
      </c>
      <c r="C193" s="8" t="s">
        <v>84</v>
      </c>
      <c r="D193" s="9">
        <v>240</v>
      </c>
      <c r="E193" s="10">
        <f>E194</f>
        <v>2318.8000000000002</v>
      </c>
      <c r="F193" s="97"/>
      <c r="G193" s="97">
        <f>'[1]БР _МА 2020'!F307</f>
        <v>3172</v>
      </c>
      <c r="H193" s="97">
        <f t="shared" si="7"/>
        <v>-853.19999999999982</v>
      </c>
    </row>
    <row r="194" spans="1:10" ht="18.75" x14ac:dyDescent="0.3">
      <c r="A194" s="12" t="s">
        <v>208</v>
      </c>
      <c r="B194" s="8" t="s">
        <v>172</v>
      </c>
      <c r="C194" s="8" t="s">
        <v>84</v>
      </c>
      <c r="D194" s="9">
        <v>244</v>
      </c>
      <c r="E194" s="10">
        <v>2318.8000000000002</v>
      </c>
      <c r="F194" s="97"/>
      <c r="G194" s="97"/>
      <c r="H194" s="97"/>
    </row>
    <row r="195" spans="1:10" ht="23.25" customHeight="1" x14ac:dyDescent="0.3">
      <c r="A195" s="38" t="s">
        <v>105</v>
      </c>
      <c r="B195" s="37" t="s">
        <v>151</v>
      </c>
      <c r="C195" s="37"/>
      <c r="D195" s="69"/>
      <c r="E195" s="57">
        <f>E196+E201+E206</f>
        <v>16933.2</v>
      </c>
      <c r="F195" s="97"/>
      <c r="G195" s="97">
        <f>'[1]БР _МА 2020'!F317</f>
        <v>13050.9</v>
      </c>
      <c r="H195" s="97">
        <f t="shared" si="7"/>
        <v>3882.3000000000011</v>
      </c>
      <c r="I195" s="192" t="e">
        <f>#REF!</f>
        <v>#REF!</v>
      </c>
      <c r="J195" s="192" t="e">
        <f>E195-I195</f>
        <v>#REF!</v>
      </c>
    </row>
    <row r="196" spans="1:10" ht="21.75" customHeight="1" x14ac:dyDescent="0.3">
      <c r="A196" s="38" t="s">
        <v>107</v>
      </c>
      <c r="B196" s="37" t="s">
        <v>109</v>
      </c>
      <c r="C196" s="37"/>
      <c r="D196" s="69"/>
      <c r="E196" s="57">
        <f>E197</f>
        <v>498.29999999999995</v>
      </c>
      <c r="F196" s="97"/>
      <c r="G196" s="97">
        <f>'[1]БР _МА 2020'!F318</f>
        <v>242.1</v>
      </c>
      <c r="H196" s="97">
        <f t="shared" ref="H196:H261" si="8">E196-G196</f>
        <v>256.19999999999993</v>
      </c>
      <c r="I196" s="192" t="e">
        <f>#REF!</f>
        <v>#REF!</v>
      </c>
      <c r="J196" s="192" t="e">
        <f>E196-I196</f>
        <v>#REF!</v>
      </c>
    </row>
    <row r="197" spans="1:10" ht="143.25" customHeight="1" x14ac:dyDescent="0.3">
      <c r="A197" s="24" t="s">
        <v>169</v>
      </c>
      <c r="B197" s="37" t="s">
        <v>109</v>
      </c>
      <c r="C197" s="37" t="s">
        <v>170</v>
      </c>
      <c r="D197" s="69"/>
      <c r="E197" s="96">
        <f>E198</f>
        <v>498.29999999999995</v>
      </c>
      <c r="F197" s="97"/>
      <c r="G197" s="97">
        <f>'[1]БР _МА 2020'!F319</f>
        <v>242.1</v>
      </c>
      <c r="H197" s="97">
        <f t="shared" si="8"/>
        <v>256.19999999999993</v>
      </c>
      <c r="I197" s="97">
        <f>E197+E201</f>
        <v>2626.8</v>
      </c>
    </row>
    <row r="198" spans="1:10" ht="18.75" x14ac:dyDescent="0.3">
      <c r="A198" s="132" t="s">
        <v>111</v>
      </c>
      <c r="B198" s="44" t="s">
        <v>109</v>
      </c>
      <c r="C198" s="44" t="s">
        <v>170</v>
      </c>
      <c r="D198" s="45">
        <v>300</v>
      </c>
      <c r="E198" s="46">
        <f>E199</f>
        <v>498.29999999999995</v>
      </c>
      <c r="F198" s="97"/>
      <c r="G198" s="97">
        <f>'[1]БР _МА 2020'!F320</f>
        <v>242.1</v>
      </c>
      <c r="H198" s="97">
        <f t="shared" si="8"/>
        <v>256.19999999999993</v>
      </c>
    </row>
    <row r="199" spans="1:10" ht="18.75" x14ac:dyDescent="0.3">
      <c r="A199" s="52" t="s">
        <v>112</v>
      </c>
      <c r="B199" s="44" t="s">
        <v>109</v>
      </c>
      <c r="C199" s="44" t="s">
        <v>170</v>
      </c>
      <c r="D199" s="45">
        <v>310</v>
      </c>
      <c r="E199" s="48">
        <f>E200</f>
        <v>498.29999999999995</v>
      </c>
      <c r="F199" s="97"/>
      <c r="G199" s="97">
        <f>'[1]БР _МА 2020'!F321</f>
        <v>242.1</v>
      </c>
      <c r="H199" s="97">
        <f t="shared" si="8"/>
        <v>256.19999999999993</v>
      </c>
    </row>
    <row r="200" spans="1:10" ht="18.75" x14ac:dyDescent="0.3">
      <c r="A200" s="52" t="s">
        <v>218</v>
      </c>
      <c r="B200" s="44" t="s">
        <v>109</v>
      </c>
      <c r="C200" s="44" t="s">
        <v>170</v>
      </c>
      <c r="D200" s="45">
        <v>312</v>
      </c>
      <c r="E200" s="48">
        <f>249.7+1.2+247.4</f>
        <v>498.29999999999995</v>
      </c>
      <c r="F200" s="97"/>
      <c r="G200" s="97"/>
      <c r="H200" s="97"/>
    </row>
    <row r="201" spans="1:10" ht="18.75" x14ac:dyDescent="0.3">
      <c r="A201" s="4" t="s">
        <v>168</v>
      </c>
      <c r="B201" s="37" t="s">
        <v>167</v>
      </c>
      <c r="C201" s="37"/>
      <c r="D201" s="120"/>
      <c r="E201" s="57">
        <f>E202</f>
        <v>2128.5</v>
      </c>
      <c r="F201" s="97"/>
      <c r="G201" s="97">
        <f>'[1]БР _МА 2020'!F325</f>
        <v>2145</v>
      </c>
      <c r="H201" s="97">
        <f t="shared" si="8"/>
        <v>-16.5</v>
      </c>
    </row>
    <row r="202" spans="1:10" ht="234.75" customHeight="1" x14ac:dyDescent="0.3">
      <c r="A202" s="24" t="s">
        <v>108</v>
      </c>
      <c r="B202" s="37" t="s">
        <v>167</v>
      </c>
      <c r="C202" s="37" t="s">
        <v>110</v>
      </c>
      <c r="D202" s="69"/>
      <c r="E202" s="96">
        <f>E203</f>
        <v>2128.5</v>
      </c>
      <c r="F202" s="97"/>
      <c r="G202" s="97">
        <f>'[1]БР _МА 2020'!F326</f>
        <v>2145</v>
      </c>
      <c r="H202" s="97">
        <f t="shared" si="8"/>
        <v>-16.5</v>
      </c>
    </row>
    <row r="203" spans="1:10" ht="18.75" x14ac:dyDescent="0.3">
      <c r="A203" s="132" t="s">
        <v>111</v>
      </c>
      <c r="B203" s="44" t="s">
        <v>167</v>
      </c>
      <c r="C203" s="44" t="s">
        <v>110</v>
      </c>
      <c r="D203" s="45">
        <v>300</v>
      </c>
      <c r="E203" s="46">
        <f>E204</f>
        <v>2128.5</v>
      </c>
      <c r="F203" s="97"/>
      <c r="G203" s="97">
        <f>'[1]БР _МА 2020'!F327</f>
        <v>2145</v>
      </c>
      <c r="H203" s="97">
        <f t="shared" si="8"/>
        <v>-16.5</v>
      </c>
    </row>
    <row r="204" spans="1:10" ht="18.75" x14ac:dyDescent="0.3">
      <c r="A204" s="52" t="s">
        <v>112</v>
      </c>
      <c r="B204" s="44" t="s">
        <v>167</v>
      </c>
      <c r="C204" s="44" t="s">
        <v>110</v>
      </c>
      <c r="D204" s="45">
        <v>310</v>
      </c>
      <c r="E204" s="48">
        <f>E205</f>
        <v>2128.5</v>
      </c>
      <c r="F204" s="97"/>
      <c r="G204" s="97">
        <f>'[1]БР _МА 2020'!F328</f>
        <v>2145</v>
      </c>
      <c r="H204" s="97">
        <f t="shared" si="8"/>
        <v>-16.5</v>
      </c>
    </row>
    <row r="205" spans="1:10" ht="18.75" x14ac:dyDescent="0.3">
      <c r="A205" s="52" t="s">
        <v>218</v>
      </c>
      <c r="B205" s="44" t="s">
        <v>167</v>
      </c>
      <c r="C205" s="44" t="s">
        <v>110</v>
      </c>
      <c r="D205" s="45">
        <v>312</v>
      </c>
      <c r="E205" s="48">
        <f>2244.1+10.9-126.5</f>
        <v>2128.5</v>
      </c>
      <c r="F205" s="97"/>
      <c r="G205" s="97"/>
      <c r="H205" s="97"/>
    </row>
    <row r="206" spans="1:10" ht="18.75" x14ac:dyDescent="0.3">
      <c r="A206" s="38" t="s">
        <v>113</v>
      </c>
      <c r="B206" s="37" t="s">
        <v>115</v>
      </c>
      <c r="C206" s="37"/>
      <c r="D206" s="69"/>
      <c r="E206" s="57">
        <f>E207+E212</f>
        <v>14306.4</v>
      </c>
      <c r="F206" s="97"/>
      <c r="G206" s="97">
        <f>'[1]БР _МА 2020'!F332</f>
        <v>10663.8</v>
      </c>
      <c r="H206" s="97">
        <f t="shared" si="8"/>
        <v>3642.6000000000004</v>
      </c>
    </row>
    <row r="207" spans="1:10" ht="71.25" customHeight="1" x14ac:dyDescent="0.3">
      <c r="A207" s="34" t="s">
        <v>114</v>
      </c>
      <c r="B207" s="37" t="s">
        <v>115</v>
      </c>
      <c r="C207" s="37" t="s">
        <v>116</v>
      </c>
      <c r="D207" s="69"/>
      <c r="E207" s="57">
        <f>E208</f>
        <v>8785.9</v>
      </c>
      <c r="F207" s="97"/>
      <c r="G207" s="97">
        <f>'[1]БР _МА 2020'!F333</f>
        <v>6797.5</v>
      </c>
      <c r="H207" s="97">
        <f t="shared" si="8"/>
        <v>1988.3999999999996</v>
      </c>
    </row>
    <row r="208" spans="1:10" ht="18.75" x14ac:dyDescent="0.3">
      <c r="A208" s="133" t="s">
        <v>111</v>
      </c>
      <c r="B208" s="44" t="s">
        <v>115</v>
      </c>
      <c r="C208" s="44" t="s">
        <v>116</v>
      </c>
      <c r="D208" s="45">
        <v>300</v>
      </c>
      <c r="E208" s="48">
        <f>E209</f>
        <v>8785.9</v>
      </c>
      <c r="F208" s="97"/>
      <c r="G208" s="97">
        <f>'[1]БР _МА 2020'!F334</f>
        <v>6797.5</v>
      </c>
      <c r="H208" s="97">
        <f t="shared" si="8"/>
        <v>1988.3999999999996</v>
      </c>
    </row>
    <row r="209" spans="1:10" ht="19.5" customHeight="1" x14ac:dyDescent="0.3">
      <c r="A209" s="65" t="s">
        <v>112</v>
      </c>
      <c r="B209" s="44" t="s">
        <v>115</v>
      </c>
      <c r="C209" s="44" t="s">
        <v>116</v>
      </c>
      <c r="D209" s="45">
        <v>310</v>
      </c>
      <c r="E209" s="48">
        <f>E210</f>
        <v>8785.9</v>
      </c>
      <c r="F209" s="97"/>
      <c r="G209" s="97">
        <f>'[1]БР _МА 2020'!F335</f>
        <v>6797.5</v>
      </c>
      <c r="H209" s="97">
        <f t="shared" si="8"/>
        <v>1988.3999999999996</v>
      </c>
    </row>
    <row r="210" spans="1:10" ht="42" customHeight="1" x14ac:dyDescent="0.3">
      <c r="A210" s="179" t="s">
        <v>219</v>
      </c>
      <c r="B210" s="44" t="s">
        <v>115</v>
      </c>
      <c r="C210" s="44" t="s">
        <v>116</v>
      </c>
      <c r="D210" s="45">
        <v>312</v>
      </c>
      <c r="E210" s="48">
        <v>8785.9</v>
      </c>
      <c r="F210" s="97"/>
      <c r="G210" s="97"/>
      <c r="H210" s="97"/>
    </row>
    <row r="211" spans="1:10" ht="61.5" customHeight="1" x14ac:dyDescent="0.3">
      <c r="A211" s="169" t="s">
        <v>117</v>
      </c>
      <c r="B211" s="37" t="s">
        <v>115</v>
      </c>
      <c r="C211" s="37" t="s">
        <v>118</v>
      </c>
      <c r="D211" s="120"/>
      <c r="E211" s="57">
        <f>E212</f>
        <v>5520.5</v>
      </c>
      <c r="F211" s="97"/>
      <c r="G211" s="97">
        <f>'[1]БР _МА 2020'!F339</f>
        <v>3866.3</v>
      </c>
      <c r="H211" s="97">
        <f t="shared" si="8"/>
        <v>1654.1999999999998</v>
      </c>
    </row>
    <row r="212" spans="1:10" ht="18.75" x14ac:dyDescent="0.3">
      <c r="A212" s="132" t="s">
        <v>111</v>
      </c>
      <c r="B212" s="44" t="s">
        <v>115</v>
      </c>
      <c r="C212" s="44" t="s">
        <v>118</v>
      </c>
      <c r="D212" s="45">
        <v>300</v>
      </c>
      <c r="E212" s="48">
        <f>E213</f>
        <v>5520.5</v>
      </c>
      <c r="F212" s="97"/>
      <c r="G212" s="97">
        <f>'[1]БР _МА 2020'!F340</f>
        <v>3866.3</v>
      </c>
      <c r="H212" s="97">
        <f t="shared" si="8"/>
        <v>1654.1999999999998</v>
      </c>
    </row>
    <row r="213" spans="1:10" ht="36" customHeight="1" x14ac:dyDescent="0.3">
      <c r="A213" s="65" t="s">
        <v>152</v>
      </c>
      <c r="B213" s="44" t="s">
        <v>115</v>
      </c>
      <c r="C213" s="44" t="s">
        <v>118</v>
      </c>
      <c r="D213" s="45">
        <v>320</v>
      </c>
      <c r="E213" s="48">
        <f>E214</f>
        <v>5520.5</v>
      </c>
      <c r="F213" s="97"/>
      <c r="G213" s="97">
        <f>'[1]БР _МА 2020'!F341</f>
        <v>3866.3</v>
      </c>
      <c r="H213" s="97">
        <f t="shared" si="8"/>
        <v>1654.1999999999998</v>
      </c>
    </row>
    <row r="214" spans="1:10" ht="36" customHeight="1" x14ac:dyDescent="0.3">
      <c r="A214" s="197" t="s">
        <v>220</v>
      </c>
      <c r="B214" s="44" t="s">
        <v>115</v>
      </c>
      <c r="C214" s="44" t="s">
        <v>118</v>
      </c>
      <c r="D214" s="45">
        <v>323</v>
      </c>
      <c r="E214" s="48">
        <f>5339.2+181.3</f>
        <v>5520.5</v>
      </c>
      <c r="F214" s="97"/>
      <c r="G214" s="97"/>
      <c r="H214" s="97"/>
    </row>
    <row r="215" spans="1:10" ht="18.75" x14ac:dyDescent="0.3">
      <c r="A215" s="38" t="s">
        <v>120</v>
      </c>
      <c r="B215" s="37" t="s">
        <v>153</v>
      </c>
      <c r="C215" s="44"/>
      <c r="D215" s="69"/>
      <c r="E215" s="57">
        <f>E216</f>
        <v>12303</v>
      </c>
      <c r="F215" s="97"/>
      <c r="G215" s="97">
        <f>'[1]БР _МА 2020'!F345</f>
        <v>12238.3</v>
      </c>
      <c r="H215" s="97">
        <f t="shared" si="8"/>
        <v>64.700000000000728</v>
      </c>
      <c r="I215" s="192" t="e">
        <f>#REF!</f>
        <v>#REF!</v>
      </c>
      <c r="J215" s="192" t="e">
        <f>E215-I215</f>
        <v>#REF!</v>
      </c>
    </row>
    <row r="216" spans="1:10" ht="18.75" x14ac:dyDescent="0.3">
      <c r="A216" s="134" t="s">
        <v>154</v>
      </c>
      <c r="B216" s="37" t="s">
        <v>122</v>
      </c>
      <c r="C216" s="44"/>
      <c r="D216" s="69"/>
      <c r="E216" s="57">
        <f>E217</f>
        <v>12303</v>
      </c>
      <c r="F216" s="97"/>
      <c r="G216" s="97">
        <f>'[1]БР _МА 2020'!F346</f>
        <v>12238.3</v>
      </c>
      <c r="H216" s="97">
        <f t="shared" si="8"/>
        <v>64.700000000000728</v>
      </c>
    </row>
    <row r="217" spans="1:10" ht="37.5" x14ac:dyDescent="0.3">
      <c r="A217" s="41" t="s">
        <v>82</v>
      </c>
      <c r="B217" s="37" t="s">
        <v>122</v>
      </c>
      <c r="C217" s="37"/>
      <c r="D217" s="69"/>
      <c r="E217" s="57">
        <f>E218+E222</f>
        <v>12303</v>
      </c>
      <c r="F217" s="97"/>
      <c r="G217" s="97">
        <f>'[1]БР _МА 2020'!F347</f>
        <v>12238.3</v>
      </c>
      <c r="H217" s="97">
        <f t="shared" si="8"/>
        <v>64.700000000000728</v>
      </c>
    </row>
    <row r="218" spans="1:10" ht="54" customHeight="1" x14ac:dyDescent="0.3">
      <c r="A218" s="13" t="s">
        <v>123</v>
      </c>
      <c r="B218" s="37" t="s">
        <v>122</v>
      </c>
      <c r="C218" s="37" t="s">
        <v>124</v>
      </c>
      <c r="D218" s="120"/>
      <c r="E218" s="57">
        <f>E219</f>
        <v>549</v>
      </c>
      <c r="F218" s="97"/>
      <c r="G218" s="97">
        <f>'[1]БР _МА 2020'!F348</f>
        <v>576</v>
      </c>
      <c r="H218" s="97">
        <f t="shared" si="8"/>
        <v>-27</v>
      </c>
    </row>
    <row r="219" spans="1:10" ht="37.5" x14ac:dyDescent="0.3">
      <c r="A219" s="12" t="s">
        <v>24</v>
      </c>
      <c r="B219" s="44" t="s">
        <v>122</v>
      </c>
      <c r="C219" s="44" t="s">
        <v>124</v>
      </c>
      <c r="D219" s="45">
        <v>200</v>
      </c>
      <c r="E219" s="48">
        <f>E220</f>
        <v>549</v>
      </c>
      <c r="F219" s="97"/>
      <c r="G219" s="97">
        <f>'[1]БР _МА 2020'!F349</f>
        <v>576</v>
      </c>
      <c r="H219" s="97">
        <f t="shared" si="8"/>
        <v>-27</v>
      </c>
    </row>
    <row r="220" spans="1:10" ht="37.5" x14ac:dyDescent="0.3">
      <c r="A220" s="12" t="s">
        <v>25</v>
      </c>
      <c r="B220" s="44" t="s">
        <v>122</v>
      </c>
      <c r="C220" s="44" t="s">
        <v>124</v>
      </c>
      <c r="D220" s="45">
        <v>240</v>
      </c>
      <c r="E220" s="48">
        <f>E221</f>
        <v>549</v>
      </c>
      <c r="F220" s="97"/>
      <c r="G220" s="97">
        <f>'[1]БР _МА 2020'!F350</f>
        <v>576</v>
      </c>
      <c r="H220" s="97">
        <f t="shared" si="8"/>
        <v>-27</v>
      </c>
    </row>
    <row r="221" spans="1:10" ht="18.75" x14ac:dyDescent="0.3">
      <c r="A221" s="12" t="s">
        <v>208</v>
      </c>
      <c r="B221" s="44" t="s">
        <v>122</v>
      </c>
      <c r="C221" s="44" t="s">
        <v>124</v>
      </c>
      <c r="D221" s="45">
        <v>244</v>
      </c>
      <c r="E221" s="48">
        <v>549</v>
      </c>
      <c r="F221" s="97"/>
      <c r="G221" s="97"/>
      <c r="H221" s="97"/>
    </row>
    <row r="222" spans="1:10" ht="37.5" x14ac:dyDescent="0.3">
      <c r="A222" s="24" t="s">
        <v>125</v>
      </c>
      <c r="B222" s="37" t="s">
        <v>122</v>
      </c>
      <c r="C222" s="37" t="s">
        <v>126</v>
      </c>
      <c r="D222" s="120"/>
      <c r="E222" s="57">
        <f>E223+E227+E230</f>
        <v>11754</v>
      </c>
      <c r="F222" s="97"/>
      <c r="G222" s="97">
        <f>'[1]БР _МА 2020'!F357</f>
        <v>11662.3</v>
      </c>
      <c r="H222" s="97">
        <f t="shared" si="8"/>
        <v>91.700000000000728</v>
      </c>
      <c r="I222" s="192" t="e">
        <f>#REF!</f>
        <v>#REF!</v>
      </c>
      <c r="J222" s="192" t="e">
        <f>E222-I222</f>
        <v>#REF!</v>
      </c>
    </row>
    <row r="223" spans="1:10" ht="75" x14ac:dyDescent="0.3">
      <c r="A223" s="62" t="s">
        <v>14</v>
      </c>
      <c r="B223" s="44" t="s">
        <v>122</v>
      </c>
      <c r="C223" s="44" t="s">
        <v>126</v>
      </c>
      <c r="D223" s="45">
        <v>100</v>
      </c>
      <c r="E223" s="48">
        <f>E224</f>
        <v>9632.5</v>
      </c>
      <c r="F223" s="97"/>
      <c r="G223" s="97">
        <f>'[1]БР _МА 2020'!F358</f>
        <v>9262.2999999999993</v>
      </c>
      <c r="H223" s="97">
        <f t="shared" si="8"/>
        <v>370.20000000000073</v>
      </c>
      <c r="I223" s="192" t="e">
        <f>#REF!</f>
        <v>#REF!</v>
      </c>
      <c r="J223" s="192" t="e">
        <f t="shared" ref="J223:J228" si="9">E223-I223</f>
        <v>#REF!</v>
      </c>
    </row>
    <row r="224" spans="1:10" ht="18.75" x14ac:dyDescent="0.3">
      <c r="A224" s="52" t="s">
        <v>63</v>
      </c>
      <c r="B224" s="44" t="s">
        <v>122</v>
      </c>
      <c r="C224" s="44" t="s">
        <v>126</v>
      </c>
      <c r="D224" s="45">
        <v>110</v>
      </c>
      <c r="E224" s="48">
        <f>E225+E226</f>
        <v>9632.5</v>
      </c>
      <c r="F224" s="97"/>
      <c r="G224" s="97">
        <f>'[1]БР _МА 2020'!F359</f>
        <v>9262.2999999999993</v>
      </c>
      <c r="H224" s="97">
        <f t="shared" si="8"/>
        <v>370.20000000000073</v>
      </c>
      <c r="I224" s="192" t="e">
        <f>#REF!</f>
        <v>#REF!</v>
      </c>
      <c r="J224" s="192" t="e">
        <f t="shared" si="9"/>
        <v>#REF!</v>
      </c>
    </row>
    <row r="225" spans="1:10" ht="18.75" x14ac:dyDescent="0.3">
      <c r="A225" s="52" t="s">
        <v>215</v>
      </c>
      <c r="B225" s="44" t="s">
        <v>122</v>
      </c>
      <c r="C225" s="44" t="s">
        <v>126</v>
      </c>
      <c r="D225" s="45">
        <v>111</v>
      </c>
      <c r="E225" s="48">
        <f>7367.6+30.6</f>
        <v>7398.2000000000007</v>
      </c>
      <c r="F225" s="97"/>
      <c r="G225" s="97"/>
      <c r="H225" s="97"/>
      <c r="J225" s="192"/>
    </row>
    <row r="226" spans="1:10" ht="56.25" x14ac:dyDescent="0.3">
      <c r="A226" s="194" t="s">
        <v>216</v>
      </c>
      <c r="B226" s="44" t="s">
        <v>122</v>
      </c>
      <c r="C226" s="44" t="s">
        <v>126</v>
      </c>
      <c r="D226" s="45">
        <v>119</v>
      </c>
      <c r="E226" s="48">
        <f>2225.1+9.2</f>
        <v>2234.2999999999997</v>
      </c>
      <c r="F226" s="97"/>
      <c r="G226" s="97"/>
      <c r="H226" s="97"/>
      <c r="J226" s="192"/>
    </row>
    <row r="227" spans="1:10" ht="37.5" x14ac:dyDescent="0.3">
      <c r="A227" s="12" t="s">
        <v>24</v>
      </c>
      <c r="B227" s="44" t="s">
        <v>122</v>
      </c>
      <c r="C227" s="44" t="s">
        <v>126</v>
      </c>
      <c r="D227" s="45">
        <v>200</v>
      </c>
      <c r="E227" s="48">
        <f>E228</f>
        <v>2119.5</v>
      </c>
      <c r="F227" s="97"/>
      <c r="G227" s="97">
        <f>'[1]БР _МА 2020'!F368</f>
        <v>2398</v>
      </c>
      <c r="H227" s="97">
        <f t="shared" si="8"/>
        <v>-278.5</v>
      </c>
      <c r="I227" s="192" t="e">
        <f>#REF!</f>
        <v>#REF!</v>
      </c>
      <c r="J227" s="192" t="e">
        <f t="shared" si="9"/>
        <v>#REF!</v>
      </c>
    </row>
    <row r="228" spans="1:10" ht="37.5" x14ac:dyDescent="0.3">
      <c r="A228" s="12" t="s">
        <v>25</v>
      </c>
      <c r="B228" s="44" t="s">
        <v>122</v>
      </c>
      <c r="C228" s="44" t="s">
        <v>126</v>
      </c>
      <c r="D228" s="45">
        <v>240</v>
      </c>
      <c r="E228" s="48">
        <f>E229</f>
        <v>2119.5</v>
      </c>
      <c r="F228" s="97"/>
      <c r="G228" s="97">
        <f>'[1]БР _МА 2020'!F369</f>
        <v>2398</v>
      </c>
      <c r="H228" s="97">
        <f t="shared" si="8"/>
        <v>-278.5</v>
      </c>
      <c r="I228" s="192" t="e">
        <f>#REF!</f>
        <v>#REF!</v>
      </c>
      <c r="J228" s="192" t="e">
        <f t="shared" si="9"/>
        <v>#REF!</v>
      </c>
    </row>
    <row r="229" spans="1:10" ht="18.75" x14ac:dyDescent="0.3">
      <c r="A229" s="12" t="s">
        <v>208</v>
      </c>
      <c r="B229" s="44" t="s">
        <v>122</v>
      </c>
      <c r="C229" s="44" t="s">
        <v>126</v>
      </c>
      <c r="D229" s="45">
        <v>244</v>
      </c>
      <c r="E229" s="48">
        <f>2409.1-289.6</f>
        <v>2119.5</v>
      </c>
      <c r="F229" s="97"/>
      <c r="G229" s="97"/>
      <c r="H229" s="97"/>
    </row>
    <row r="230" spans="1:10" ht="18.75" x14ac:dyDescent="0.3">
      <c r="A230" s="52" t="s">
        <v>26</v>
      </c>
      <c r="B230" s="44" t="s">
        <v>122</v>
      </c>
      <c r="C230" s="44" t="s">
        <v>126</v>
      </c>
      <c r="D230" s="45">
        <v>800</v>
      </c>
      <c r="E230" s="48">
        <f>E231</f>
        <v>2</v>
      </c>
      <c r="F230" s="97"/>
      <c r="G230" s="97">
        <f>'[3]Прилож 2 функц 2019'!E174</f>
        <v>2</v>
      </c>
      <c r="H230" s="97">
        <f t="shared" si="8"/>
        <v>0</v>
      </c>
    </row>
    <row r="231" spans="1:10" ht="18.75" x14ac:dyDescent="0.3">
      <c r="A231" s="52" t="s">
        <v>27</v>
      </c>
      <c r="B231" s="44" t="s">
        <v>122</v>
      </c>
      <c r="C231" s="44" t="s">
        <v>126</v>
      </c>
      <c r="D231" s="45">
        <v>850</v>
      </c>
      <c r="E231" s="48">
        <f>E232+E233+E234</f>
        <v>2</v>
      </c>
      <c r="F231" s="97"/>
      <c r="G231" s="97">
        <f>'[3]Прилож 2 функц 2019'!E175</f>
        <v>2</v>
      </c>
      <c r="H231" s="97">
        <f t="shared" si="8"/>
        <v>0</v>
      </c>
    </row>
    <row r="232" spans="1:10" ht="18.75" x14ac:dyDescent="0.3">
      <c r="A232" s="52" t="s">
        <v>210</v>
      </c>
      <c r="B232" s="44" t="s">
        <v>122</v>
      </c>
      <c r="C232" s="44" t="s">
        <v>126</v>
      </c>
      <c r="D232" s="45">
        <v>851</v>
      </c>
      <c r="E232" s="48">
        <v>0</v>
      </c>
      <c r="F232" s="97"/>
      <c r="G232" s="97"/>
      <c r="H232" s="97"/>
    </row>
    <row r="233" spans="1:10" ht="18.75" x14ac:dyDescent="0.3">
      <c r="A233" s="52" t="s">
        <v>211</v>
      </c>
      <c r="B233" s="44" t="s">
        <v>122</v>
      </c>
      <c r="C233" s="44" t="s">
        <v>126</v>
      </c>
      <c r="D233" s="45">
        <v>852</v>
      </c>
      <c r="E233" s="48">
        <v>0</v>
      </c>
      <c r="F233" s="97"/>
      <c r="G233" s="97"/>
      <c r="H233" s="97"/>
    </row>
    <row r="234" spans="1:10" ht="18.75" x14ac:dyDescent="0.3">
      <c r="A234" s="52" t="s">
        <v>212</v>
      </c>
      <c r="B234" s="44" t="s">
        <v>122</v>
      </c>
      <c r="C234" s="44" t="s">
        <v>126</v>
      </c>
      <c r="D234" s="45">
        <v>853</v>
      </c>
      <c r="E234" s="48">
        <v>2</v>
      </c>
      <c r="F234" s="97"/>
      <c r="G234" s="97"/>
      <c r="H234" s="97"/>
    </row>
    <row r="235" spans="1:10" ht="21.75" customHeight="1" x14ac:dyDescent="0.3">
      <c r="A235" s="38" t="s">
        <v>127</v>
      </c>
      <c r="B235" s="37" t="s">
        <v>155</v>
      </c>
      <c r="C235" s="135"/>
      <c r="D235" s="69"/>
      <c r="E235" s="57">
        <f>E236+E241</f>
        <v>5239</v>
      </c>
      <c r="F235" s="97"/>
      <c r="G235" s="97">
        <f>'[1]БР _МА 2020'!F391</f>
        <v>4518.2</v>
      </c>
      <c r="H235" s="97">
        <f t="shared" si="8"/>
        <v>720.80000000000018</v>
      </c>
      <c r="I235" s="192" t="e">
        <f>#REF!</f>
        <v>#REF!</v>
      </c>
      <c r="J235" s="192" t="e">
        <f>E235-I235</f>
        <v>#REF!</v>
      </c>
    </row>
    <row r="236" spans="1:10" ht="18.75" x14ac:dyDescent="0.3">
      <c r="A236" s="38" t="s">
        <v>156</v>
      </c>
      <c r="B236" s="37" t="s">
        <v>131</v>
      </c>
      <c r="C236" s="135"/>
      <c r="D236" s="69"/>
      <c r="E236" s="57">
        <f>E237</f>
        <v>2137.6</v>
      </c>
      <c r="F236" s="97"/>
      <c r="G236" s="97">
        <f>'[1]БР _МА 2020'!F392</f>
        <v>1980.5</v>
      </c>
      <c r="H236" s="97">
        <f t="shared" si="8"/>
        <v>157.09999999999991</v>
      </c>
      <c r="I236" s="192" t="e">
        <f>#REF!</f>
        <v>#REF!</v>
      </c>
      <c r="J236" s="192" t="e">
        <f t="shared" ref="J236:J237" si="10">E236-I236</f>
        <v>#REF!</v>
      </c>
    </row>
    <row r="237" spans="1:10" ht="84" customHeight="1" x14ac:dyDescent="0.3">
      <c r="A237" s="24" t="s">
        <v>130</v>
      </c>
      <c r="B237" s="37" t="s">
        <v>131</v>
      </c>
      <c r="C237" s="37" t="s">
        <v>132</v>
      </c>
      <c r="D237" s="69"/>
      <c r="E237" s="57">
        <f>E238</f>
        <v>2137.6</v>
      </c>
      <c r="F237" s="97"/>
      <c r="G237" s="97">
        <f>'[1]БР _МА 2020'!F393</f>
        <v>1980.5</v>
      </c>
      <c r="H237" s="97">
        <f t="shared" si="8"/>
        <v>157.09999999999991</v>
      </c>
      <c r="I237" s="192" t="e">
        <f>#REF!</f>
        <v>#REF!</v>
      </c>
      <c r="J237" s="192" t="e">
        <f t="shared" si="10"/>
        <v>#REF!</v>
      </c>
    </row>
    <row r="238" spans="1:10" ht="37.5" x14ac:dyDescent="0.3">
      <c r="A238" s="12" t="s">
        <v>24</v>
      </c>
      <c r="B238" s="44" t="s">
        <v>131</v>
      </c>
      <c r="C238" s="44" t="s">
        <v>132</v>
      </c>
      <c r="D238" s="45">
        <v>200</v>
      </c>
      <c r="E238" s="48">
        <f>E239</f>
        <v>2137.6</v>
      </c>
      <c r="F238" s="97"/>
      <c r="G238" s="97">
        <f>'[1]БР _МА 2020'!F394</f>
        <v>1980.5</v>
      </c>
      <c r="H238" s="97">
        <f t="shared" si="8"/>
        <v>157.09999999999991</v>
      </c>
    </row>
    <row r="239" spans="1:10" ht="37.5" x14ac:dyDescent="0.3">
      <c r="A239" s="12" t="s">
        <v>25</v>
      </c>
      <c r="B239" s="44" t="s">
        <v>131</v>
      </c>
      <c r="C239" s="44" t="s">
        <v>132</v>
      </c>
      <c r="D239" s="45">
        <v>240</v>
      </c>
      <c r="E239" s="48">
        <f>E240</f>
        <v>2137.6</v>
      </c>
      <c r="F239" s="97"/>
      <c r="G239" s="97">
        <f>'[1]БР _МА 2020'!F395</f>
        <v>1980.5</v>
      </c>
      <c r="H239" s="97">
        <f t="shared" si="8"/>
        <v>157.09999999999991</v>
      </c>
    </row>
    <row r="240" spans="1:10" ht="18.75" x14ac:dyDescent="0.3">
      <c r="A240" s="12" t="s">
        <v>208</v>
      </c>
      <c r="B240" s="44" t="s">
        <v>131</v>
      </c>
      <c r="C240" s="44" t="s">
        <v>132</v>
      </c>
      <c r="D240" s="45">
        <v>244</v>
      </c>
      <c r="E240" s="48">
        <v>2137.6</v>
      </c>
      <c r="F240" s="97"/>
      <c r="G240" s="97"/>
      <c r="H240" s="97"/>
    </row>
    <row r="241" spans="1:10" ht="18.75" x14ac:dyDescent="0.3">
      <c r="A241" s="134" t="s">
        <v>133</v>
      </c>
      <c r="B241" s="37" t="s">
        <v>135</v>
      </c>
      <c r="C241" s="37"/>
      <c r="D241" s="69"/>
      <c r="E241" s="57">
        <f>E242</f>
        <v>3101.3999999999996</v>
      </c>
      <c r="F241" s="97"/>
      <c r="G241" s="97">
        <f>'[1]БР _МА 2020'!F399</f>
        <v>2537.6999999999998</v>
      </c>
      <c r="H241" s="97">
        <f t="shared" si="8"/>
        <v>563.69999999999982</v>
      </c>
      <c r="I241" s="192" t="e">
        <f>#REF!</f>
        <v>#REF!</v>
      </c>
      <c r="J241" s="192" t="e">
        <f>E241-I241</f>
        <v>#REF!</v>
      </c>
    </row>
    <row r="242" spans="1:10" ht="56.25" x14ac:dyDescent="0.3">
      <c r="A242" s="41" t="s">
        <v>134</v>
      </c>
      <c r="B242" s="37" t="s">
        <v>135</v>
      </c>
      <c r="C242" s="37" t="s">
        <v>136</v>
      </c>
      <c r="D242" s="69"/>
      <c r="E242" s="57">
        <f>E243</f>
        <v>3101.3999999999996</v>
      </c>
      <c r="F242" s="97"/>
      <c r="G242" s="97">
        <f>'[1]БР _МА 2020'!F400</f>
        <v>2537.6999999999998</v>
      </c>
      <c r="H242" s="97">
        <f t="shared" si="8"/>
        <v>563.69999999999982</v>
      </c>
      <c r="I242" s="192" t="e">
        <f>#REF!</f>
        <v>#REF!</v>
      </c>
      <c r="J242" s="192" t="e">
        <f>E242-I242</f>
        <v>#REF!</v>
      </c>
    </row>
    <row r="243" spans="1:10" ht="37.5" x14ac:dyDescent="0.3">
      <c r="A243" s="12" t="s">
        <v>137</v>
      </c>
      <c r="B243" s="44" t="s">
        <v>135</v>
      </c>
      <c r="C243" s="44" t="s">
        <v>136</v>
      </c>
      <c r="D243" s="111"/>
      <c r="E243" s="48">
        <f>E244+E248+E251</f>
        <v>3101.3999999999996</v>
      </c>
      <c r="F243" s="97"/>
      <c r="G243" s="97">
        <f>'[1]БР _МА 2020'!F401</f>
        <v>2537.6999999999998</v>
      </c>
      <c r="H243" s="97">
        <f t="shared" si="8"/>
        <v>563.69999999999982</v>
      </c>
      <c r="I243" s="192" t="e">
        <f>#REF!</f>
        <v>#REF!</v>
      </c>
      <c r="J243" s="192" t="e">
        <f t="shared" ref="J243:J244" si="11">E243-I243</f>
        <v>#REF!</v>
      </c>
    </row>
    <row r="244" spans="1:10" ht="75" x14ac:dyDescent="0.3">
      <c r="A244" s="12" t="s">
        <v>14</v>
      </c>
      <c r="B244" s="44" t="s">
        <v>135</v>
      </c>
      <c r="C244" s="44" t="s">
        <v>136</v>
      </c>
      <c r="D244" s="45">
        <v>100</v>
      </c>
      <c r="E244" s="48">
        <f>E245</f>
        <v>3050.4999999999995</v>
      </c>
      <c r="F244" s="97"/>
      <c r="G244" s="97">
        <f>'[1]БР _МА 2020'!F402</f>
        <v>2466</v>
      </c>
      <c r="H244" s="97">
        <f t="shared" si="8"/>
        <v>584.49999999999955</v>
      </c>
      <c r="I244" s="192" t="e">
        <f>#REF!</f>
        <v>#REF!</v>
      </c>
      <c r="J244" s="192" t="e">
        <f t="shared" si="11"/>
        <v>#REF!</v>
      </c>
    </row>
    <row r="245" spans="1:10" ht="18.75" x14ac:dyDescent="0.3">
      <c r="A245" s="52" t="s">
        <v>63</v>
      </c>
      <c r="B245" s="44" t="s">
        <v>135</v>
      </c>
      <c r="C245" s="44" t="s">
        <v>136</v>
      </c>
      <c r="D245" s="45">
        <v>110</v>
      </c>
      <c r="E245" s="48">
        <f>E246+E247</f>
        <v>3050.4999999999995</v>
      </c>
      <c r="F245" s="97"/>
      <c r="G245" s="97">
        <f>'[1]БР _МА 2020'!F403</f>
        <v>2466</v>
      </c>
      <c r="H245" s="97">
        <f t="shared" si="8"/>
        <v>584.49999999999955</v>
      </c>
    </row>
    <row r="246" spans="1:10" ht="18.75" x14ac:dyDescent="0.3">
      <c r="A246" s="52" t="s">
        <v>215</v>
      </c>
      <c r="B246" s="44" t="s">
        <v>135</v>
      </c>
      <c r="C246" s="44" t="s">
        <v>136</v>
      </c>
      <c r="D246" s="45">
        <v>111</v>
      </c>
      <c r="E246" s="48">
        <f>2331.7+11.2</f>
        <v>2342.8999999999996</v>
      </c>
      <c r="F246" s="97"/>
      <c r="G246" s="97"/>
      <c r="H246" s="97"/>
    </row>
    <row r="247" spans="1:10" ht="56.25" x14ac:dyDescent="0.3">
      <c r="A247" s="194" t="s">
        <v>216</v>
      </c>
      <c r="B247" s="44" t="s">
        <v>135</v>
      </c>
      <c r="C247" s="44" t="s">
        <v>136</v>
      </c>
      <c r="D247" s="45">
        <v>119</v>
      </c>
      <c r="E247" s="48">
        <f>704.2+3.4</f>
        <v>707.6</v>
      </c>
      <c r="F247" s="97"/>
      <c r="G247" s="97"/>
      <c r="H247" s="97"/>
    </row>
    <row r="248" spans="1:10" ht="37.5" x14ac:dyDescent="0.3">
      <c r="A248" s="12" t="s">
        <v>24</v>
      </c>
      <c r="B248" s="44" t="s">
        <v>135</v>
      </c>
      <c r="C248" s="44" t="s">
        <v>136</v>
      </c>
      <c r="D248" s="45">
        <v>200</v>
      </c>
      <c r="E248" s="48">
        <f>E249</f>
        <v>48.9</v>
      </c>
      <c r="F248" s="97"/>
      <c r="G248" s="97">
        <f>'[1]БР _МА 2020'!F410</f>
        <v>70.699999999999989</v>
      </c>
      <c r="H248" s="97">
        <f t="shared" si="8"/>
        <v>-21.79999999999999</v>
      </c>
      <c r="I248" s="192" t="e">
        <f>#REF!</f>
        <v>#REF!</v>
      </c>
    </row>
    <row r="249" spans="1:10" ht="37.5" x14ac:dyDescent="0.3">
      <c r="A249" s="12" t="s">
        <v>25</v>
      </c>
      <c r="B249" s="44" t="s">
        <v>135</v>
      </c>
      <c r="C249" s="44" t="s">
        <v>136</v>
      </c>
      <c r="D249" s="45">
        <v>240</v>
      </c>
      <c r="E249" s="48">
        <f>E250</f>
        <v>48.9</v>
      </c>
      <c r="F249" s="97"/>
      <c r="G249" s="97">
        <f>'[1]БР _МА 2020'!F411</f>
        <v>70.699999999999989</v>
      </c>
      <c r="H249" s="97">
        <f t="shared" si="8"/>
        <v>-21.79999999999999</v>
      </c>
    </row>
    <row r="250" spans="1:10" ht="18.75" x14ac:dyDescent="0.3">
      <c r="A250" s="12" t="s">
        <v>208</v>
      </c>
      <c r="B250" s="44" t="s">
        <v>135</v>
      </c>
      <c r="C250" s="44" t="s">
        <v>136</v>
      </c>
      <c r="D250" s="45">
        <v>244</v>
      </c>
      <c r="E250" s="48">
        <f>63.5-14.6</f>
        <v>48.9</v>
      </c>
      <c r="F250" s="97"/>
      <c r="G250" s="97"/>
      <c r="H250" s="97"/>
    </row>
    <row r="251" spans="1:10" ht="18.75" x14ac:dyDescent="0.3">
      <c r="A251" s="52" t="s">
        <v>26</v>
      </c>
      <c r="B251" s="44" t="s">
        <v>135</v>
      </c>
      <c r="C251" s="44" t="s">
        <v>136</v>
      </c>
      <c r="D251" s="45">
        <v>800</v>
      </c>
      <c r="E251" s="48">
        <f>E252</f>
        <v>2</v>
      </c>
      <c r="F251" s="97"/>
      <c r="G251" s="97">
        <f>'[1]БР _МА 2020'!F419</f>
        <v>1</v>
      </c>
      <c r="H251" s="97">
        <f t="shared" si="8"/>
        <v>1</v>
      </c>
    </row>
    <row r="252" spans="1:10" ht="18.75" x14ac:dyDescent="0.3">
      <c r="A252" s="52" t="s">
        <v>27</v>
      </c>
      <c r="B252" s="44" t="s">
        <v>135</v>
      </c>
      <c r="C252" s="44" t="s">
        <v>136</v>
      </c>
      <c r="D252" s="45">
        <v>850</v>
      </c>
      <c r="E252" s="48">
        <f>E253+E254+E255</f>
        <v>2</v>
      </c>
      <c r="F252" s="97"/>
      <c r="G252" s="97">
        <f>'[1]БР _МА 2020'!F420</f>
        <v>1</v>
      </c>
      <c r="H252" s="97">
        <f t="shared" si="8"/>
        <v>1</v>
      </c>
    </row>
    <row r="253" spans="1:10" ht="18.75" x14ac:dyDescent="0.3">
      <c r="A253" s="52" t="s">
        <v>210</v>
      </c>
      <c r="B253" s="44" t="s">
        <v>135</v>
      </c>
      <c r="C253" s="44" t="s">
        <v>136</v>
      </c>
      <c r="D253" s="45">
        <v>851</v>
      </c>
      <c r="E253" s="48">
        <v>0</v>
      </c>
      <c r="F253" s="97"/>
      <c r="G253" s="97"/>
      <c r="H253" s="97"/>
    </row>
    <row r="254" spans="1:10" ht="18.75" x14ac:dyDescent="0.3">
      <c r="A254" s="52" t="s">
        <v>211</v>
      </c>
      <c r="B254" s="44" t="s">
        <v>135</v>
      </c>
      <c r="C254" s="44" t="s">
        <v>136</v>
      </c>
      <c r="D254" s="45">
        <v>852</v>
      </c>
      <c r="E254" s="48">
        <v>0</v>
      </c>
      <c r="F254" s="97"/>
      <c r="G254" s="97"/>
      <c r="H254" s="97"/>
    </row>
    <row r="255" spans="1:10" ht="18.75" x14ac:dyDescent="0.3">
      <c r="A255" s="52" t="s">
        <v>212</v>
      </c>
      <c r="B255" s="44" t="s">
        <v>135</v>
      </c>
      <c r="C255" s="44" t="s">
        <v>136</v>
      </c>
      <c r="D255" s="45">
        <v>853</v>
      </c>
      <c r="E255" s="48">
        <v>2</v>
      </c>
      <c r="F255" s="97"/>
      <c r="G255" s="97"/>
      <c r="H255" s="97"/>
    </row>
    <row r="256" spans="1:10" ht="101.25" x14ac:dyDescent="0.3">
      <c r="A256" s="198" t="s">
        <v>197</v>
      </c>
      <c r="B256" s="44"/>
      <c r="C256" s="44"/>
      <c r="D256" s="45"/>
      <c r="E256" s="57">
        <f>E257</f>
        <v>6000</v>
      </c>
      <c r="F256" s="97"/>
      <c r="G256" s="97"/>
      <c r="H256" s="97"/>
    </row>
    <row r="257" spans="1:10" ht="18.75" x14ac:dyDescent="0.3">
      <c r="A257" s="38" t="s">
        <v>191</v>
      </c>
      <c r="B257" s="37" t="s">
        <v>190</v>
      </c>
      <c r="C257" s="37"/>
      <c r="D257" s="120"/>
      <c r="E257" s="96">
        <f>E258</f>
        <v>6000</v>
      </c>
      <c r="F257" s="97"/>
      <c r="G257" s="97"/>
      <c r="H257" s="97"/>
    </row>
    <row r="258" spans="1:10" ht="37.5" x14ac:dyDescent="0.3">
      <c r="A258" s="24" t="s">
        <v>192</v>
      </c>
      <c r="B258" s="37" t="s">
        <v>190</v>
      </c>
      <c r="C258" s="37"/>
      <c r="D258" s="120"/>
      <c r="E258" s="96">
        <f>E259</f>
        <v>6000</v>
      </c>
      <c r="F258" s="97"/>
      <c r="G258" s="97"/>
      <c r="H258" s="97"/>
    </row>
    <row r="259" spans="1:10" ht="37.5" x14ac:dyDescent="0.3">
      <c r="A259" s="12" t="s">
        <v>24</v>
      </c>
      <c r="B259" s="44" t="s">
        <v>190</v>
      </c>
      <c r="C259" s="44" t="s">
        <v>193</v>
      </c>
      <c r="D259" s="45">
        <v>200</v>
      </c>
      <c r="E259" s="46">
        <f>E260</f>
        <v>6000</v>
      </c>
      <c r="F259" s="97"/>
      <c r="G259" s="97"/>
      <c r="H259" s="97"/>
    </row>
    <row r="260" spans="1:10" ht="37.5" x14ac:dyDescent="0.3">
      <c r="A260" s="12" t="s">
        <v>25</v>
      </c>
      <c r="B260" s="44" t="s">
        <v>190</v>
      </c>
      <c r="C260" s="44" t="s">
        <v>193</v>
      </c>
      <c r="D260" s="45">
        <v>240</v>
      </c>
      <c r="E260" s="46">
        <v>6000</v>
      </c>
      <c r="F260" s="97"/>
      <c r="G260" s="97"/>
      <c r="H260" s="97"/>
    </row>
    <row r="261" spans="1:10" ht="18.75" x14ac:dyDescent="0.3">
      <c r="A261" s="136" t="s">
        <v>138</v>
      </c>
      <c r="B261" s="71"/>
      <c r="C261" s="71"/>
      <c r="D261" s="72"/>
      <c r="E261" s="73">
        <f>E10+E42+E256</f>
        <v>97853.700000000012</v>
      </c>
      <c r="F261" s="97">
        <f>96065-E261</f>
        <v>-1788.7000000000116</v>
      </c>
      <c r="G261" s="97">
        <f>'[1]БР _МА 2020'!F427+'[1]БР_МС 2020'!F71</f>
        <v>93605</v>
      </c>
      <c r="H261" s="97">
        <f t="shared" si="8"/>
        <v>4248.7000000000116</v>
      </c>
      <c r="I261" s="97">
        <f>E10+E42</f>
        <v>91853.700000000012</v>
      </c>
      <c r="J261" s="97">
        <f>E261-I261</f>
        <v>6000</v>
      </c>
    </row>
    <row r="262" spans="1:10" hidden="1" x14ac:dyDescent="0.2">
      <c r="A262" s="137"/>
      <c r="B262" s="138"/>
      <c r="C262" s="138"/>
      <c r="D262" s="199"/>
      <c r="E262" s="200"/>
    </row>
    <row r="263" spans="1:10" ht="20.25" hidden="1" x14ac:dyDescent="0.3">
      <c r="A263" s="201" t="s">
        <v>221</v>
      </c>
      <c r="B263" s="140"/>
      <c r="C263" s="141"/>
      <c r="D263" s="139"/>
      <c r="E263" s="202">
        <v>93505</v>
      </c>
      <c r="G263" s="97">
        <f>E261-E263</f>
        <v>4348.7000000000116</v>
      </c>
    </row>
    <row r="264" spans="1:10" ht="20.25" hidden="1" x14ac:dyDescent="0.3">
      <c r="A264" s="201" t="s">
        <v>222</v>
      </c>
      <c r="B264" s="143"/>
      <c r="C264" s="143"/>
      <c r="D264" s="142"/>
      <c r="E264" s="203">
        <f>E263-E261</f>
        <v>-4348.7000000000116</v>
      </c>
    </row>
    <row r="265" spans="1:10" x14ac:dyDescent="0.2">
      <c r="A265" s="142"/>
      <c r="B265" s="143"/>
      <c r="C265" s="143"/>
      <c r="D265" s="142" t="s">
        <v>198</v>
      </c>
      <c r="E265" s="204">
        <v>93518.8</v>
      </c>
      <c r="I265" s="192" t="e">
        <f>#REF!+#REF!</f>
        <v>#REF!</v>
      </c>
      <c r="J265" s="192" t="e">
        <f>E261-I265</f>
        <v>#REF!</v>
      </c>
    </row>
    <row r="266" spans="1:10" x14ac:dyDescent="0.2">
      <c r="A266" s="142"/>
      <c r="B266" s="143"/>
      <c r="C266" s="143"/>
      <c r="D266" s="142"/>
      <c r="E266" s="192">
        <f>E261-E265</f>
        <v>4334.9000000000087</v>
      </c>
    </row>
    <row r="267" spans="1:10" x14ac:dyDescent="0.2">
      <c r="A267" s="144"/>
      <c r="B267" s="143"/>
      <c r="C267" s="143"/>
      <c r="D267" s="142"/>
    </row>
    <row r="268" spans="1:10" x14ac:dyDescent="0.2">
      <c r="A268" s="144"/>
      <c r="B268" s="143"/>
      <c r="C268" s="143"/>
      <c r="D268" s="142"/>
    </row>
    <row r="269" spans="1:10" x14ac:dyDescent="0.2">
      <c r="A269" s="142"/>
      <c r="B269" s="143"/>
      <c r="C269" s="143"/>
      <c r="D269" s="142"/>
    </row>
    <row r="270" spans="1:10" x14ac:dyDescent="0.2">
      <c r="A270" s="142"/>
      <c r="B270" s="143"/>
      <c r="C270" s="143"/>
      <c r="D270" s="142"/>
    </row>
    <row r="271" spans="1:10" x14ac:dyDescent="0.2">
      <c r="A271" s="139"/>
      <c r="B271" s="145"/>
      <c r="C271" s="146"/>
      <c r="D271" s="139"/>
    </row>
    <row r="272" spans="1:10" x14ac:dyDescent="0.2">
      <c r="A272" s="142"/>
      <c r="B272" s="147"/>
      <c r="C272" s="143"/>
      <c r="D272" s="142"/>
    </row>
    <row r="273" spans="1:4" x14ac:dyDescent="0.2">
      <c r="A273" s="139"/>
      <c r="B273" s="146"/>
      <c r="C273" s="146"/>
      <c r="D273" s="139"/>
    </row>
    <row r="274" spans="1:4" x14ac:dyDescent="0.2">
      <c r="A274" s="142"/>
      <c r="B274" s="143"/>
      <c r="C274" s="143"/>
      <c r="D274" s="142"/>
    </row>
    <row r="275" spans="1:4" x14ac:dyDescent="0.2">
      <c r="A275" s="142"/>
      <c r="B275" s="143"/>
      <c r="C275" s="143"/>
      <c r="D275" s="142"/>
    </row>
    <row r="276" spans="1:4" x14ac:dyDescent="0.2">
      <c r="A276" s="142"/>
      <c r="B276" s="143"/>
      <c r="C276" s="143"/>
      <c r="D276" s="142"/>
    </row>
    <row r="277" spans="1:4" x14ac:dyDescent="0.2">
      <c r="A277" s="142"/>
      <c r="B277" s="143"/>
      <c r="C277" s="143"/>
      <c r="D277" s="142"/>
    </row>
    <row r="278" spans="1:4" x14ac:dyDescent="0.2">
      <c r="A278" s="142"/>
      <c r="B278" s="143"/>
      <c r="C278" s="143"/>
      <c r="D278" s="142"/>
    </row>
    <row r="279" spans="1:4" x14ac:dyDescent="0.2">
      <c r="A279" s="142"/>
      <c r="B279" s="143"/>
      <c r="C279" s="143"/>
      <c r="D279" s="142"/>
    </row>
    <row r="280" spans="1:4" x14ac:dyDescent="0.2">
      <c r="A280" s="142"/>
      <c r="B280" s="143"/>
      <c r="C280" s="143"/>
      <c r="D280" s="142"/>
    </row>
    <row r="281" spans="1:4" x14ac:dyDescent="0.2">
      <c r="A281" s="142"/>
      <c r="B281" s="143"/>
      <c r="C281" s="143"/>
      <c r="D281" s="142"/>
    </row>
    <row r="282" spans="1:4" x14ac:dyDescent="0.2">
      <c r="A282" s="142"/>
      <c r="B282" s="143"/>
      <c r="C282" s="143"/>
      <c r="D282" s="142"/>
    </row>
    <row r="283" spans="1:4" x14ac:dyDescent="0.2">
      <c r="A283" s="142"/>
      <c r="B283" s="143"/>
      <c r="C283" s="143"/>
      <c r="D283" s="142"/>
    </row>
    <row r="284" spans="1:4" x14ac:dyDescent="0.2">
      <c r="A284" s="142"/>
      <c r="B284" s="143"/>
      <c r="C284" s="143"/>
      <c r="D284" s="142"/>
    </row>
    <row r="285" spans="1:4" x14ac:dyDescent="0.2">
      <c r="A285" s="142"/>
      <c r="B285" s="143"/>
      <c r="C285" s="143"/>
      <c r="D285" s="142"/>
    </row>
    <row r="286" spans="1:4" x14ac:dyDescent="0.2">
      <c r="A286" s="139"/>
      <c r="B286" s="145"/>
      <c r="C286" s="146"/>
      <c r="D286" s="139"/>
    </row>
    <row r="287" spans="1:4" x14ac:dyDescent="0.2">
      <c r="A287" s="142"/>
      <c r="B287" s="147"/>
      <c r="C287" s="143"/>
      <c r="D287" s="142"/>
    </row>
    <row r="288" spans="1:4" x14ac:dyDescent="0.2">
      <c r="A288" s="142"/>
      <c r="B288" s="147"/>
      <c r="C288" s="143"/>
      <c r="D288" s="142"/>
    </row>
    <row r="289" spans="1:4" x14ac:dyDescent="0.2">
      <c r="A289" s="142"/>
      <c r="B289" s="147"/>
      <c r="C289" s="143"/>
      <c r="D289" s="142"/>
    </row>
    <row r="290" spans="1:4" x14ac:dyDescent="0.2">
      <c r="A290" s="142"/>
      <c r="B290" s="147"/>
      <c r="C290" s="143"/>
      <c r="D290" s="142"/>
    </row>
    <row r="291" spans="1:4" x14ac:dyDescent="0.2">
      <c r="A291" s="139"/>
      <c r="B291" s="145"/>
      <c r="C291" s="139"/>
      <c r="D291" s="139"/>
    </row>
    <row r="292" spans="1:4" x14ac:dyDescent="0.2">
      <c r="A292" s="139"/>
      <c r="B292" s="145"/>
      <c r="C292" s="139"/>
      <c r="D292" s="139"/>
    </row>
    <row r="293" spans="1:4" x14ac:dyDescent="0.2">
      <c r="A293" s="142"/>
      <c r="B293" s="147"/>
      <c r="C293" s="142"/>
      <c r="D293" s="142"/>
    </row>
    <row r="294" spans="1:4" x14ac:dyDescent="0.2">
      <c r="A294" s="142"/>
      <c r="B294" s="147"/>
      <c r="C294" s="143"/>
      <c r="D294" s="142"/>
    </row>
    <row r="295" spans="1:4" x14ac:dyDescent="0.2">
      <c r="A295" s="142"/>
      <c r="B295" s="147"/>
      <c r="C295" s="143"/>
      <c r="D295" s="142"/>
    </row>
    <row r="296" spans="1:4" x14ac:dyDescent="0.2">
      <c r="A296" s="142"/>
      <c r="B296" s="147"/>
      <c r="C296" s="143"/>
      <c r="D296" s="142"/>
    </row>
    <row r="297" spans="1:4" x14ac:dyDescent="0.2">
      <c r="A297" s="142"/>
      <c r="B297" s="147"/>
      <c r="C297" s="143"/>
      <c r="D297" s="142"/>
    </row>
    <row r="298" spans="1:4" x14ac:dyDescent="0.2">
      <c r="A298" s="139"/>
      <c r="B298" s="145"/>
      <c r="C298" s="146"/>
      <c r="D298" s="139"/>
    </row>
    <row r="299" spans="1:4" x14ac:dyDescent="0.2">
      <c r="A299" s="142"/>
      <c r="B299" s="147"/>
      <c r="C299" s="143"/>
      <c r="D299" s="142"/>
    </row>
    <row r="300" spans="1:4" x14ac:dyDescent="0.2">
      <c r="A300" s="142"/>
      <c r="B300" s="147"/>
      <c r="C300" s="143"/>
      <c r="D300" s="142"/>
    </row>
    <row r="301" spans="1:4" x14ac:dyDescent="0.2">
      <c r="A301" s="142"/>
      <c r="B301" s="147"/>
      <c r="C301" s="143"/>
      <c r="D301" s="142"/>
    </row>
    <row r="302" spans="1:4" x14ac:dyDescent="0.2">
      <c r="A302" s="142"/>
      <c r="B302" s="147"/>
      <c r="C302" s="143"/>
      <c r="D302" s="142"/>
    </row>
    <row r="303" spans="1:4" x14ac:dyDescent="0.2">
      <c r="A303" s="142"/>
      <c r="B303" s="147"/>
      <c r="C303" s="143"/>
      <c r="D303" s="142"/>
    </row>
    <row r="304" spans="1:4" x14ac:dyDescent="0.2">
      <c r="A304" s="142"/>
      <c r="B304" s="147"/>
      <c r="C304" s="143"/>
      <c r="D304" s="142"/>
    </row>
    <row r="305" spans="1:4" x14ac:dyDescent="0.2">
      <c r="A305" s="142"/>
      <c r="B305" s="147"/>
      <c r="C305" s="143"/>
      <c r="D305" s="142"/>
    </row>
    <row r="306" spans="1:4" x14ac:dyDescent="0.2">
      <c r="A306" s="142"/>
      <c r="B306" s="147"/>
      <c r="C306" s="143"/>
      <c r="D306" s="142"/>
    </row>
    <row r="307" spans="1:4" x14ac:dyDescent="0.2">
      <c r="A307" s="139"/>
      <c r="B307" s="147"/>
      <c r="C307" s="143"/>
      <c r="D307" s="148"/>
    </row>
  </sheetData>
  <mergeCells count="11">
    <mergeCell ref="A6:E6"/>
    <mergeCell ref="A1:E1"/>
    <mergeCell ref="A2:E2"/>
    <mergeCell ref="A3:E3"/>
    <mergeCell ref="A4:E4"/>
    <mergeCell ref="A5:F5"/>
    <mergeCell ref="A8:A9"/>
    <mergeCell ref="B8:B9"/>
    <mergeCell ref="C8:C9"/>
    <mergeCell ref="D8:D9"/>
    <mergeCell ref="E8:E9"/>
  </mergeCells>
  <pageMargins left="0.78740157480314965" right="0.27559055118110237" top="0.98425196850393704" bottom="0.78740157480314965" header="0.51181102362204722" footer="0.51181102362204722"/>
  <pageSetup paperSize="9" scale="65" fitToHeight="0" orientation="portrait" r:id="rId1"/>
  <headerFooter alignWithMargins="0"/>
  <rowBreaks count="10" manualBreakCount="10">
    <brk id="26" max="4" man="1"/>
    <brk id="55" max="4" man="1"/>
    <brk id="87" max="4" man="1"/>
    <brk id="115" max="4" man="1"/>
    <brk id="136" max="4" man="1"/>
    <brk id="162" max="4" man="1"/>
    <brk id="188" max="4" man="1"/>
    <brk id="214" max="4" man="1"/>
    <brk id="247" max="4" man="1"/>
    <brk id="26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Прилож.1 ДОХОДОВ 2022 НДФЛ</vt:lpstr>
      <vt:lpstr>Прилож 2 функц </vt:lpstr>
      <vt:lpstr>Прилож №3 ведомств.</vt:lpstr>
      <vt:lpstr>Прил.№4 по разд подр. </vt:lpstr>
      <vt:lpstr>СВОДНАЯ БР 2021_проект</vt:lpstr>
      <vt:lpstr>'Прилож.1 ДОХОДОВ 2022 НДФЛ'!OLE_LINK1</vt:lpstr>
      <vt:lpstr>'Прил.№4 по разд подр. '!Область_печати</vt:lpstr>
      <vt:lpstr>'Прилож 2 функц '!Область_печати</vt:lpstr>
      <vt:lpstr>'Прилож №3 ведомств.'!Область_печати</vt:lpstr>
      <vt:lpstr>'Прилож.1 ДОХОДОВ 2022 НДФЛ'!Область_печати</vt:lpstr>
      <vt:lpstr>'СВОДНАЯ БР 2021_проект'!Область_печати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2022-11-29T15:33:58Z</dcterms:modified>
</cp:coreProperties>
</file>