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filterPrivacy="1" defaultThemeVersion="124226"/>
  <xr:revisionPtr revIDLastSave="0" documentId="13_ncr:1_{7A7ABD8B-8ECA-4C73-9255-567820E295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.1 ДОХОДОВ 2020" sheetId="4" r:id="rId1"/>
    <sheet name="Прилож 2 функц " sheetId="5" r:id="rId2"/>
    <sheet name="Прилож №3 ведомств." sheetId="10" r:id="rId3"/>
    <sheet name="Прил.№4 по разд подр. " sheetId="7" r:id="rId4"/>
    <sheet name="Прилож.5 Источники" sheetId="11" r:id="rId5"/>
    <sheet name="СВОДНАЯ БР 2020" sheetId="12" r:id="rId6"/>
  </sheets>
  <externalReferences>
    <externalReference r:id="rId7"/>
    <externalReference r:id="rId8"/>
    <externalReference r:id="rId9"/>
  </externalReferences>
  <definedNames>
    <definedName name="_xlnm._FilterDatabase" localSheetId="5" hidden="1">'СВОДНАЯ БР 2020'!$A$8:$E$186</definedName>
    <definedName name="OLE_LINK1" localSheetId="0">'Прилож.1 ДОХОДОВ 2020'!$C$58</definedName>
    <definedName name="_xlnm.Print_Area" localSheetId="3">'Прил.№4 по разд подр. '!$A$1:$D$39</definedName>
    <definedName name="_xlnm.Print_Area" localSheetId="1">'Прилож 2 функц '!$A$1:$G$190</definedName>
    <definedName name="_xlnm.Print_Area" localSheetId="2">'Прилож №3 ведомств.'!$A$1:$F$187</definedName>
    <definedName name="_xlnm.Print_Area" localSheetId="0">'Прилож.1 ДОХОДОВ 2020'!$A$1:$I$63</definedName>
    <definedName name="_xlnm.Print_Area" localSheetId="4">'Прилож.5 Источники'!$A$1:$C$17</definedName>
    <definedName name="_xlnm.Print_Area" localSheetId="5">'СВОДНАЯ БР 2020'!$A$1:$E$186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4" i="10" l="1"/>
  <c r="G135" i="10"/>
  <c r="G136" i="10"/>
  <c r="G137" i="10"/>
  <c r="G138" i="10"/>
  <c r="G139" i="10"/>
  <c r="G140" i="10"/>
  <c r="G141" i="10"/>
  <c r="G142" i="10"/>
  <c r="G143" i="10"/>
  <c r="G133" i="10"/>
  <c r="G160" i="10" l="1"/>
  <c r="H160" i="10" s="1"/>
  <c r="G161" i="10"/>
  <c r="H161" i="10" s="1"/>
  <c r="G162" i="10"/>
  <c r="G163" i="10"/>
  <c r="H163" i="10" s="1"/>
  <c r="G164" i="10"/>
  <c r="H164" i="10" s="1"/>
  <c r="G165" i="10"/>
  <c r="G166" i="10"/>
  <c r="G167" i="10"/>
  <c r="H167" i="10" s="1"/>
  <c r="G168" i="10"/>
  <c r="H168" i="10" s="1"/>
  <c r="G169" i="10"/>
  <c r="G170" i="10"/>
  <c r="G171" i="10"/>
  <c r="H171" i="10" s="1"/>
  <c r="G172" i="10"/>
  <c r="H172" i="10" s="1"/>
  <c r="G173" i="10"/>
  <c r="G174" i="10"/>
  <c r="G175" i="10"/>
  <c r="H175" i="10" s="1"/>
  <c r="G176" i="10"/>
  <c r="H176" i="10" s="1"/>
  <c r="G177" i="10"/>
  <c r="G178" i="10"/>
  <c r="G179" i="10"/>
  <c r="H179" i="10" s="1"/>
  <c r="G180" i="10"/>
  <c r="H180" i="10" s="1"/>
  <c r="G181" i="10"/>
  <c r="G182" i="10"/>
  <c r="G183" i="10"/>
  <c r="H183" i="10" s="1"/>
  <c r="G184" i="10"/>
  <c r="H184" i="10" s="1"/>
  <c r="G185" i="10"/>
  <c r="G186" i="10"/>
  <c r="G187" i="10"/>
  <c r="H187" i="10" s="1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122" i="10"/>
  <c r="H123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139" i="10"/>
  <c r="H140" i="10"/>
  <c r="H141" i="10"/>
  <c r="H142" i="10"/>
  <c r="H143" i="10"/>
  <c r="H144" i="10"/>
  <c r="H145" i="10"/>
  <c r="H146" i="10"/>
  <c r="H147" i="10"/>
  <c r="H148" i="10"/>
  <c r="H149" i="10"/>
  <c r="H150" i="10"/>
  <c r="H151" i="10"/>
  <c r="H152" i="10"/>
  <c r="H153" i="10"/>
  <c r="H154" i="10"/>
  <c r="H155" i="10"/>
  <c r="H156" i="10"/>
  <c r="H157" i="10"/>
  <c r="H158" i="10"/>
  <c r="H159" i="10"/>
  <c r="H162" i="10"/>
  <c r="H165" i="10"/>
  <c r="H166" i="10"/>
  <c r="H169" i="10"/>
  <c r="H170" i="10"/>
  <c r="H173" i="10"/>
  <c r="H174" i="10"/>
  <c r="H177" i="10"/>
  <c r="H178" i="10"/>
  <c r="H181" i="10"/>
  <c r="H182" i="10"/>
  <c r="H185" i="10"/>
  <c r="H186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79" i="10"/>
  <c r="G80" i="10"/>
  <c r="G81" i="10"/>
  <c r="G82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I142" i="5"/>
  <c r="I143" i="5"/>
  <c r="I144" i="5"/>
  <c r="I145" i="5"/>
  <c r="I146" i="5"/>
  <c r="H142" i="5"/>
  <c r="H143" i="5"/>
  <c r="H144" i="5"/>
  <c r="H145" i="5"/>
  <c r="H146" i="5"/>
  <c r="J34" i="7"/>
  <c r="I34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30" i="7"/>
  <c r="J31" i="7"/>
  <c r="J32" i="7"/>
  <c r="J33" i="7"/>
  <c r="J36" i="7"/>
  <c r="J37" i="7"/>
  <c r="J38" i="7"/>
  <c r="J13" i="7"/>
  <c r="I39" i="7"/>
  <c r="I38" i="7"/>
  <c r="I37" i="7"/>
  <c r="I36" i="7"/>
  <c r="I35" i="7"/>
  <c r="I33" i="7"/>
  <c r="I32" i="7"/>
  <c r="I31" i="7"/>
  <c r="I30" i="7"/>
  <c r="I29" i="7"/>
  <c r="I28" i="7"/>
  <c r="I27" i="7"/>
  <c r="I26" i="7"/>
  <c r="I24" i="7"/>
  <c r="I23" i="7"/>
  <c r="I22" i="7"/>
  <c r="I20" i="7"/>
  <c r="I21" i="7"/>
  <c r="I18" i="7"/>
  <c r="I17" i="7"/>
  <c r="I15" i="7"/>
  <c r="I14" i="7"/>
  <c r="I13" i="7"/>
  <c r="E83" i="10"/>
  <c r="E83" i="5"/>
  <c r="E83" i="12"/>
  <c r="J83" i="12"/>
  <c r="E11" i="12"/>
  <c r="E10" i="12"/>
  <c r="E185" i="5" l="1"/>
  <c r="E37" i="5"/>
  <c r="E39" i="5"/>
  <c r="D38" i="7"/>
  <c r="D15" i="7"/>
  <c r="E182" i="10"/>
  <c r="E39" i="10"/>
  <c r="E41" i="10"/>
  <c r="E41" i="12"/>
  <c r="G17" i="7" l="1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144" i="10"/>
  <c r="G51" i="10"/>
  <c r="G52" i="10"/>
  <c r="G53" i="10"/>
  <c r="G54" i="10"/>
  <c r="G55" i="10"/>
  <c r="G56" i="10"/>
  <c r="H151" i="5"/>
  <c r="H155" i="5"/>
  <c r="H156" i="5"/>
  <c r="H157" i="5"/>
  <c r="H158" i="5"/>
  <c r="H159" i="5"/>
  <c r="H160" i="5"/>
  <c r="H161" i="5"/>
  <c r="H162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55" i="5"/>
  <c r="H56" i="5"/>
  <c r="G34" i="10"/>
  <c r="G35" i="10"/>
  <c r="H35" i="10" s="1"/>
  <c r="G36" i="10"/>
  <c r="G39" i="10"/>
  <c r="H39" i="10" s="1"/>
  <c r="G40" i="10"/>
  <c r="G41" i="10"/>
  <c r="H41" i="10" s="1"/>
  <c r="G42" i="10"/>
  <c r="G43" i="10"/>
  <c r="H43" i="10" s="1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4" i="10"/>
  <c r="H36" i="10"/>
  <c r="H42" i="10"/>
  <c r="H44" i="10"/>
  <c r="G11" i="10"/>
  <c r="H11" i="10" s="1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H45" i="10"/>
  <c r="H48" i="10"/>
  <c r="H50" i="10"/>
  <c r="G45" i="10"/>
  <c r="G46" i="10"/>
  <c r="G47" i="10"/>
  <c r="G48" i="10"/>
  <c r="G49" i="10"/>
  <c r="G50" i="10"/>
  <c r="G44" i="10"/>
  <c r="I155" i="5"/>
  <c r="G186" i="12"/>
  <c r="G185" i="12"/>
  <c r="H185" i="12" s="1"/>
  <c r="G184" i="12"/>
  <c r="E184" i="12"/>
  <c r="H184" i="12" s="1"/>
  <c r="H183" i="12"/>
  <c r="G183" i="12"/>
  <c r="E183" i="12"/>
  <c r="G182" i="12"/>
  <c r="E182" i="12"/>
  <c r="H182" i="12" s="1"/>
  <c r="H181" i="12"/>
  <c r="G181" i="12"/>
  <c r="H180" i="12"/>
  <c r="G180" i="12"/>
  <c r="E180" i="12"/>
  <c r="E179" i="12" s="1"/>
  <c r="G179" i="12"/>
  <c r="G178" i="12"/>
  <c r="G177" i="12"/>
  <c r="H176" i="12"/>
  <c r="G176" i="12"/>
  <c r="E176" i="12"/>
  <c r="E175" i="12" s="1"/>
  <c r="G175" i="12"/>
  <c r="G174" i="12"/>
  <c r="G173" i="12"/>
  <c r="G172" i="12"/>
  <c r="G171" i="12"/>
  <c r="E171" i="12"/>
  <c r="H171" i="12" s="1"/>
  <c r="G170" i="12"/>
  <c r="E170" i="12"/>
  <c r="H170" i="12" s="1"/>
  <c r="G169" i="12"/>
  <c r="E169" i="12"/>
  <c r="H169" i="12" s="1"/>
  <c r="G168" i="12"/>
  <c r="G167" i="12"/>
  <c r="H167" i="12" s="1"/>
  <c r="G166" i="12"/>
  <c r="E166" i="12"/>
  <c r="H166" i="12" s="1"/>
  <c r="G165" i="12"/>
  <c r="H164" i="12"/>
  <c r="G164" i="12"/>
  <c r="G163" i="12"/>
  <c r="E163" i="12"/>
  <c r="H163" i="12" s="1"/>
  <c r="G162" i="12"/>
  <c r="G161" i="12"/>
  <c r="G160" i="12"/>
  <c r="G159" i="12"/>
  <c r="G158" i="12"/>
  <c r="H158" i="12" s="1"/>
  <c r="G157" i="12"/>
  <c r="H157" i="12" s="1"/>
  <c r="E157" i="12"/>
  <c r="G156" i="12"/>
  <c r="E156" i="12"/>
  <c r="H156" i="12" s="1"/>
  <c r="G155" i="12"/>
  <c r="H155" i="12" s="1"/>
  <c r="G154" i="12"/>
  <c r="H154" i="12" s="1"/>
  <c r="E154" i="12"/>
  <c r="G153" i="12"/>
  <c r="E153" i="12"/>
  <c r="H153" i="12" s="1"/>
  <c r="G152" i="12"/>
  <c r="H151" i="12"/>
  <c r="G151" i="12"/>
  <c r="E151" i="12"/>
  <c r="E150" i="12" s="1"/>
  <c r="G150" i="12"/>
  <c r="G149" i="12"/>
  <c r="G148" i="12"/>
  <c r="H147" i="12"/>
  <c r="G147" i="12"/>
  <c r="G146" i="12"/>
  <c r="E146" i="12"/>
  <c r="H146" i="12" s="1"/>
  <c r="G145" i="12"/>
  <c r="G144" i="12"/>
  <c r="G143" i="12"/>
  <c r="G142" i="12"/>
  <c r="H142" i="12" s="1"/>
  <c r="H141" i="12"/>
  <c r="G141" i="12"/>
  <c r="E141" i="12"/>
  <c r="G140" i="12"/>
  <c r="E140" i="12"/>
  <c r="H140" i="12" s="1"/>
  <c r="G139" i="12"/>
  <c r="E139" i="12"/>
  <c r="H139" i="12" s="1"/>
  <c r="G138" i="12"/>
  <c r="H137" i="12"/>
  <c r="G137" i="12"/>
  <c r="G136" i="12"/>
  <c r="E136" i="12"/>
  <c r="H136" i="12" s="1"/>
  <c r="G135" i="12"/>
  <c r="G134" i="12"/>
  <c r="G133" i="12"/>
  <c r="G132" i="12"/>
  <c r="G131" i="12"/>
  <c r="H131" i="12" s="1"/>
  <c r="G130" i="12"/>
  <c r="E130" i="12"/>
  <c r="H130" i="12" s="1"/>
  <c r="G129" i="12"/>
  <c r="E129" i="12"/>
  <c r="H129" i="12" s="1"/>
  <c r="G128" i="12"/>
  <c r="H128" i="12" s="1"/>
  <c r="G127" i="12"/>
  <c r="H127" i="12" s="1"/>
  <c r="E127" i="12"/>
  <c r="G126" i="12"/>
  <c r="E126" i="12"/>
  <c r="H126" i="12" s="1"/>
  <c r="G125" i="12"/>
  <c r="H125" i="12" s="1"/>
  <c r="G124" i="12"/>
  <c r="H124" i="12" s="1"/>
  <c r="E124" i="12"/>
  <c r="G123" i="12"/>
  <c r="E123" i="12"/>
  <c r="H123" i="12" s="1"/>
  <c r="G122" i="12"/>
  <c r="H122" i="12" s="1"/>
  <c r="G121" i="12"/>
  <c r="H121" i="12" s="1"/>
  <c r="E121" i="12"/>
  <c r="G120" i="12"/>
  <c r="E120" i="12"/>
  <c r="H120" i="12" s="1"/>
  <c r="G119" i="12"/>
  <c r="H119" i="12" s="1"/>
  <c r="G118" i="12"/>
  <c r="H118" i="12" s="1"/>
  <c r="E118" i="12"/>
  <c r="G117" i="12"/>
  <c r="E117" i="12"/>
  <c r="H117" i="12" s="1"/>
  <c r="G116" i="12"/>
  <c r="H115" i="12"/>
  <c r="G115" i="12"/>
  <c r="G114" i="12"/>
  <c r="E114" i="12"/>
  <c r="H114" i="12" s="1"/>
  <c r="G113" i="12"/>
  <c r="H112" i="12"/>
  <c r="G112" i="12"/>
  <c r="G111" i="12"/>
  <c r="E111" i="12"/>
  <c r="H111" i="12" s="1"/>
  <c r="G110" i="12"/>
  <c r="G109" i="12"/>
  <c r="G108" i="12"/>
  <c r="H108" i="12" s="1"/>
  <c r="G107" i="12"/>
  <c r="E107" i="12"/>
  <c r="H107" i="12" s="1"/>
  <c r="H106" i="12"/>
  <c r="G106" i="12"/>
  <c r="E106" i="12"/>
  <c r="E105" i="12" s="1"/>
  <c r="G105" i="12"/>
  <c r="G104" i="12"/>
  <c r="G103" i="12"/>
  <c r="H103" i="12" s="1"/>
  <c r="G102" i="12"/>
  <c r="H102" i="12" s="1"/>
  <c r="E102" i="12"/>
  <c r="G101" i="12"/>
  <c r="E101" i="12"/>
  <c r="H101" i="12" s="1"/>
  <c r="G100" i="12"/>
  <c r="H100" i="12" s="1"/>
  <c r="G99" i="12"/>
  <c r="H99" i="12" s="1"/>
  <c r="E99" i="12"/>
  <c r="G98" i="12"/>
  <c r="E98" i="12"/>
  <c r="H98" i="12" s="1"/>
  <c r="G97" i="12"/>
  <c r="H97" i="12" s="1"/>
  <c r="G96" i="12"/>
  <c r="H96" i="12" s="1"/>
  <c r="E96" i="12"/>
  <c r="G95" i="12"/>
  <c r="E95" i="12"/>
  <c r="H95" i="12" s="1"/>
  <c r="G94" i="12"/>
  <c r="H94" i="12" s="1"/>
  <c r="G93" i="12"/>
  <c r="H93" i="12" s="1"/>
  <c r="E93" i="12"/>
  <c r="G92" i="12"/>
  <c r="E92" i="12"/>
  <c r="H92" i="12" s="1"/>
  <c r="G91" i="12"/>
  <c r="H91" i="12" s="1"/>
  <c r="G90" i="12"/>
  <c r="H90" i="12" s="1"/>
  <c r="E90" i="12"/>
  <c r="G89" i="12"/>
  <c r="E89" i="12"/>
  <c r="H89" i="12" s="1"/>
  <c r="G88" i="12"/>
  <c r="H87" i="12"/>
  <c r="G87" i="12"/>
  <c r="G86" i="12"/>
  <c r="E86" i="12"/>
  <c r="H86" i="12" s="1"/>
  <c r="G85" i="12"/>
  <c r="H85" i="12" s="1"/>
  <c r="G84" i="12"/>
  <c r="H84" i="12" s="1"/>
  <c r="E84" i="12"/>
  <c r="H83" i="12"/>
  <c r="G83" i="12"/>
  <c r="G82" i="12"/>
  <c r="E82" i="12"/>
  <c r="E81" i="12" s="1"/>
  <c r="G81" i="12"/>
  <c r="G80" i="12"/>
  <c r="G79" i="12"/>
  <c r="H78" i="12"/>
  <c r="G78" i="12"/>
  <c r="G77" i="12"/>
  <c r="E77" i="12"/>
  <c r="H77" i="12" s="1"/>
  <c r="G76" i="12"/>
  <c r="H76" i="12" s="1"/>
  <c r="G75" i="12"/>
  <c r="H75" i="12" s="1"/>
  <c r="E75" i="12"/>
  <c r="G74" i="12"/>
  <c r="E74" i="12"/>
  <c r="H74" i="12" s="1"/>
  <c r="G73" i="12"/>
  <c r="G72" i="12"/>
  <c r="G71" i="12"/>
  <c r="H70" i="12"/>
  <c r="G70" i="12"/>
  <c r="H69" i="12"/>
  <c r="G69" i="12"/>
  <c r="E69" i="12"/>
  <c r="E68" i="12" s="1"/>
  <c r="G68" i="12"/>
  <c r="G67" i="12"/>
  <c r="G66" i="12"/>
  <c r="H65" i="12"/>
  <c r="G65" i="12"/>
  <c r="G64" i="12"/>
  <c r="E64" i="12"/>
  <c r="H64" i="12" s="1"/>
  <c r="G63" i="12"/>
  <c r="H62" i="12"/>
  <c r="G62" i="12"/>
  <c r="F62" i="12"/>
  <c r="F61" i="12" s="1"/>
  <c r="G61" i="12"/>
  <c r="E61" i="12"/>
  <c r="E60" i="12" s="1"/>
  <c r="H60" i="12" s="1"/>
  <c r="G60" i="12"/>
  <c r="H59" i="12"/>
  <c r="G59" i="12"/>
  <c r="F59" i="12"/>
  <c r="F58" i="12" s="1"/>
  <c r="F57" i="12" s="1"/>
  <c r="F56" i="12" s="1"/>
  <c r="F55" i="12" s="1"/>
  <c r="G58" i="12"/>
  <c r="E58" i="12"/>
  <c r="H58" i="12" s="1"/>
  <c r="G57" i="12"/>
  <c r="G56" i="12"/>
  <c r="G55" i="12"/>
  <c r="G54" i="12"/>
  <c r="H54" i="12" s="1"/>
  <c r="G53" i="12"/>
  <c r="E53" i="12"/>
  <c r="H53" i="12" s="1"/>
  <c r="G52" i="12"/>
  <c r="E52" i="12"/>
  <c r="H52" i="12" s="1"/>
  <c r="G51" i="12"/>
  <c r="H50" i="12"/>
  <c r="G50" i="12"/>
  <c r="G49" i="12"/>
  <c r="E49" i="12"/>
  <c r="H49" i="12" s="1"/>
  <c r="G48" i="12"/>
  <c r="H48" i="12" s="1"/>
  <c r="G47" i="12"/>
  <c r="E47" i="12"/>
  <c r="H47" i="12" s="1"/>
  <c r="G46" i="12"/>
  <c r="E46" i="12"/>
  <c r="H46" i="12" s="1"/>
  <c r="G45" i="12"/>
  <c r="H45" i="12" s="1"/>
  <c r="G44" i="12"/>
  <c r="E44" i="12"/>
  <c r="H44" i="12" s="1"/>
  <c r="H43" i="12"/>
  <c r="G43" i="12"/>
  <c r="H42" i="12"/>
  <c r="G42" i="12"/>
  <c r="E42" i="12"/>
  <c r="G41" i="12"/>
  <c r="H41" i="12"/>
  <c r="G40" i="12"/>
  <c r="E40" i="12"/>
  <c r="H40" i="12" s="1"/>
  <c r="G39" i="12"/>
  <c r="H39" i="12" s="1"/>
  <c r="G38" i="12"/>
  <c r="E38" i="12"/>
  <c r="H38" i="12" s="1"/>
  <c r="G37" i="12"/>
  <c r="E37" i="12"/>
  <c r="H37" i="12" s="1"/>
  <c r="G36" i="12"/>
  <c r="H36" i="12" s="1"/>
  <c r="G35" i="12"/>
  <c r="H35" i="12" s="1"/>
  <c r="E35" i="12"/>
  <c r="G34" i="12"/>
  <c r="E34" i="12"/>
  <c r="H34" i="12" s="1"/>
  <c r="G33" i="12"/>
  <c r="G32" i="12"/>
  <c r="G31" i="12"/>
  <c r="G30" i="12"/>
  <c r="E30" i="12"/>
  <c r="H30" i="12" s="1"/>
  <c r="G29" i="12"/>
  <c r="G28" i="12"/>
  <c r="G27" i="12"/>
  <c r="G26" i="12"/>
  <c r="E26" i="12"/>
  <c r="H26" i="12" s="1"/>
  <c r="G25" i="12"/>
  <c r="H24" i="12"/>
  <c r="G24" i="12"/>
  <c r="G23" i="12"/>
  <c r="E23" i="12"/>
  <c r="H23" i="12" s="1"/>
  <c r="G22" i="12"/>
  <c r="E22" i="12"/>
  <c r="H22" i="12" s="1"/>
  <c r="G21" i="12"/>
  <c r="G20" i="12"/>
  <c r="G19" i="12"/>
  <c r="E19" i="12"/>
  <c r="H19" i="12" s="1"/>
  <c r="G18" i="12"/>
  <c r="G17" i="12"/>
  <c r="G16" i="12"/>
  <c r="G15" i="12"/>
  <c r="E15" i="12"/>
  <c r="H15" i="12" s="1"/>
  <c r="G14" i="12"/>
  <c r="G13" i="12"/>
  <c r="G12" i="12"/>
  <c r="G11" i="12"/>
  <c r="G10" i="12"/>
  <c r="G37" i="10" l="1"/>
  <c r="H82" i="12"/>
  <c r="G38" i="10"/>
  <c r="E174" i="12"/>
  <c r="H175" i="12"/>
  <c r="E149" i="12"/>
  <c r="H150" i="12"/>
  <c r="E178" i="12"/>
  <c r="H179" i="12"/>
  <c r="E67" i="12"/>
  <c r="H68" i="12"/>
  <c r="E80" i="12"/>
  <c r="H81" i="12"/>
  <c r="H105" i="12"/>
  <c r="E14" i="12"/>
  <c r="E18" i="12"/>
  <c r="E25" i="12"/>
  <c r="H25" i="12" s="1"/>
  <c r="E29" i="12"/>
  <c r="E33" i="12"/>
  <c r="G33" i="10" s="1"/>
  <c r="E51" i="12"/>
  <c r="H51" i="12" s="1"/>
  <c r="H61" i="12"/>
  <c r="E63" i="12"/>
  <c r="H63" i="12" s="1"/>
  <c r="E73" i="12"/>
  <c r="H73" i="12" s="1"/>
  <c r="E88" i="12"/>
  <c r="H88" i="12" s="1"/>
  <c r="E110" i="12"/>
  <c r="E113" i="12"/>
  <c r="H113" i="12" s="1"/>
  <c r="E116" i="12"/>
  <c r="H116" i="12" s="1"/>
  <c r="E135" i="12"/>
  <c r="E138" i="12"/>
  <c r="H138" i="12" s="1"/>
  <c r="E145" i="12"/>
  <c r="E152" i="12"/>
  <c r="H152" i="12" s="1"/>
  <c r="E162" i="12"/>
  <c r="E57" i="12"/>
  <c r="E21" i="12"/>
  <c r="E72" i="12"/>
  <c r="E168" i="12"/>
  <c r="H168" i="12" s="1"/>
  <c r="E28" i="5"/>
  <c r="E24" i="10"/>
  <c r="H145" i="12" l="1"/>
  <c r="E144" i="12"/>
  <c r="H29" i="12"/>
  <c r="E28" i="12"/>
  <c r="E165" i="12"/>
  <c r="H165" i="12" s="1"/>
  <c r="H110" i="12"/>
  <c r="E109" i="12"/>
  <c r="H67" i="12"/>
  <c r="E66" i="12"/>
  <c r="H66" i="12" s="1"/>
  <c r="H149" i="12"/>
  <c r="E148" i="12"/>
  <c r="H148" i="12" s="1"/>
  <c r="E71" i="12"/>
  <c r="H71" i="12" s="1"/>
  <c r="H72" i="12"/>
  <c r="H162" i="12"/>
  <c r="H135" i="12"/>
  <c r="E134" i="12"/>
  <c r="H18" i="12"/>
  <c r="E17" i="12"/>
  <c r="H57" i="12"/>
  <c r="E55" i="12"/>
  <c r="H55" i="12" s="1"/>
  <c r="E56" i="12"/>
  <c r="H56" i="12" s="1"/>
  <c r="E20" i="12"/>
  <c r="H20" i="12" s="1"/>
  <c r="H21" i="12"/>
  <c r="H33" i="12"/>
  <c r="E32" i="12"/>
  <c r="G32" i="10" s="1"/>
  <c r="H14" i="12"/>
  <c r="E13" i="12"/>
  <c r="H80" i="12"/>
  <c r="E79" i="12"/>
  <c r="H79" i="12" s="1"/>
  <c r="H178" i="12"/>
  <c r="E177" i="12"/>
  <c r="H177" i="12" s="1"/>
  <c r="H174" i="12"/>
  <c r="E173" i="12"/>
  <c r="D30" i="4"/>
  <c r="D31" i="4"/>
  <c r="D57" i="4"/>
  <c r="E161" i="12" l="1"/>
  <c r="E12" i="12"/>
  <c r="H13" i="12"/>
  <c r="E27" i="12"/>
  <c r="H27" i="12" s="1"/>
  <c r="H28" i="12"/>
  <c r="E16" i="12"/>
  <c r="H16" i="12" s="1"/>
  <c r="H17" i="12"/>
  <c r="E160" i="12"/>
  <c r="H161" i="12"/>
  <c r="H109" i="12"/>
  <c r="E104" i="12"/>
  <c r="H104" i="12" s="1"/>
  <c r="H173" i="12"/>
  <c r="E172" i="12"/>
  <c r="H172" i="12" s="1"/>
  <c r="H32" i="12"/>
  <c r="E143" i="12"/>
  <c r="H143" i="12" s="1"/>
  <c r="H144" i="12"/>
  <c r="E133" i="12"/>
  <c r="H134" i="12"/>
  <c r="E159" i="12" l="1"/>
  <c r="H159" i="12" s="1"/>
  <c r="H160" i="12"/>
  <c r="E132" i="12"/>
  <c r="H132" i="12" s="1"/>
  <c r="H133" i="12"/>
  <c r="E31" i="12"/>
  <c r="H12" i="12"/>
  <c r="E53" i="5"/>
  <c r="H83" i="5"/>
  <c r="I83" i="5" s="1"/>
  <c r="H85" i="5"/>
  <c r="I85" i="5" s="1"/>
  <c r="H87" i="5"/>
  <c r="I87" i="5" s="1"/>
  <c r="E88" i="5"/>
  <c r="H18" i="5"/>
  <c r="I18" i="5" s="1"/>
  <c r="H17" i="5"/>
  <c r="H23" i="5"/>
  <c r="I23" i="5" s="1"/>
  <c r="H26" i="5"/>
  <c r="H28" i="5"/>
  <c r="H30" i="5"/>
  <c r="H52" i="5"/>
  <c r="H34" i="5"/>
  <c r="H37" i="5"/>
  <c r="H39" i="5"/>
  <c r="H41" i="5"/>
  <c r="H43" i="5"/>
  <c r="H46" i="5"/>
  <c r="H48" i="5"/>
  <c r="E42" i="5"/>
  <c r="E64" i="5"/>
  <c r="E63" i="5" s="1"/>
  <c r="I65" i="5"/>
  <c r="E44" i="10"/>
  <c r="H42" i="5" s="1"/>
  <c r="H31" i="12" l="1"/>
  <c r="G31" i="10"/>
  <c r="I10" i="12"/>
  <c r="G10" i="10"/>
  <c r="H10" i="10" s="1"/>
  <c r="H11" i="12"/>
  <c r="E64" i="10"/>
  <c r="E186" i="12" l="1"/>
  <c r="H10" i="12"/>
  <c r="E63" i="10"/>
  <c r="I64" i="5"/>
  <c r="E118" i="5"/>
  <c r="E117" i="5" s="1"/>
  <c r="E116" i="5" s="1"/>
  <c r="E189" i="12" l="1"/>
  <c r="F186" i="12"/>
  <c r="G188" i="12"/>
  <c r="H186" i="12"/>
  <c r="I63" i="5"/>
  <c r="E114" i="5"/>
  <c r="E113" i="5" s="1"/>
  <c r="E111" i="10"/>
  <c r="E110" i="10" s="1"/>
  <c r="D18" i="7"/>
  <c r="I12" i="7"/>
  <c r="D17" i="7"/>
  <c r="E151" i="10" l="1"/>
  <c r="E142" i="10"/>
  <c r="E141" i="10" s="1"/>
  <c r="E140" i="10" s="1"/>
  <c r="E139" i="10" s="1"/>
  <c r="G29" i="7" s="1"/>
  <c r="E86" i="10"/>
  <c r="H86" i="5" s="1"/>
  <c r="I86" i="5" s="1"/>
  <c r="E84" i="10"/>
  <c r="H84" i="5" s="1"/>
  <c r="I84" i="5" s="1"/>
  <c r="E82" i="10"/>
  <c r="D24" i="7"/>
  <c r="D22" i="7"/>
  <c r="D27" i="7"/>
  <c r="D30" i="7"/>
  <c r="E154" i="5"/>
  <c r="E153" i="5" s="1"/>
  <c r="E152" i="5" s="1"/>
  <c r="J29" i="7" l="1"/>
  <c r="E150" i="10"/>
  <c r="H154" i="5"/>
  <c r="I154" i="5" s="1"/>
  <c r="E81" i="10"/>
  <c r="H81" i="5" s="1"/>
  <c r="H82" i="5"/>
  <c r="E18" i="10"/>
  <c r="C11" i="11"/>
  <c r="C10" i="11" s="1"/>
  <c r="C9" i="11" s="1"/>
  <c r="C15" i="11"/>
  <c r="C14" i="11" s="1"/>
  <c r="C13" i="11" s="1"/>
  <c r="D56" i="4"/>
  <c r="E149" i="10" l="1"/>
  <c r="H153" i="5"/>
  <c r="I153" i="5" s="1"/>
  <c r="H22" i="5"/>
  <c r="H123" i="5"/>
  <c r="I123" i="5" s="1"/>
  <c r="H126" i="5"/>
  <c r="I126" i="5" s="1"/>
  <c r="H141" i="5"/>
  <c r="I141" i="5" s="1"/>
  <c r="H171" i="5"/>
  <c r="I171" i="5" s="1"/>
  <c r="E188" i="5"/>
  <c r="H180" i="5"/>
  <c r="I180" i="5" s="1"/>
  <c r="H185" i="5"/>
  <c r="I185" i="5" s="1"/>
  <c r="H187" i="5"/>
  <c r="I187" i="5" s="1"/>
  <c r="H189" i="5"/>
  <c r="I189" i="5" s="1"/>
  <c r="E172" i="5"/>
  <c r="H173" i="5"/>
  <c r="I173" i="5" s="1"/>
  <c r="E174" i="5"/>
  <c r="I151" i="5"/>
  <c r="I159" i="5"/>
  <c r="I162" i="5"/>
  <c r="H111" i="5"/>
  <c r="I111" i="5" s="1"/>
  <c r="H119" i="5"/>
  <c r="I119" i="5" s="1"/>
  <c r="H133" i="5"/>
  <c r="H91" i="5"/>
  <c r="I91" i="5" s="1"/>
  <c r="H97" i="5"/>
  <c r="I97" i="5" s="1"/>
  <c r="H100" i="5"/>
  <c r="I100" i="5" s="1"/>
  <c r="H103" i="5"/>
  <c r="I103" i="5" s="1"/>
  <c r="I78" i="5"/>
  <c r="I76" i="5"/>
  <c r="I70" i="5"/>
  <c r="I62" i="5"/>
  <c r="I59" i="5"/>
  <c r="I52" i="5"/>
  <c r="I56" i="5"/>
  <c r="I46" i="5"/>
  <c r="I48" i="5"/>
  <c r="E40" i="5"/>
  <c r="I34" i="5"/>
  <c r="G32" i="7" l="1"/>
  <c r="H152" i="5"/>
  <c r="I152" i="5" s="1"/>
  <c r="I174" i="5"/>
  <c r="I30" i="5"/>
  <c r="E185" i="10"/>
  <c r="E183" i="10"/>
  <c r="H186" i="5" s="1"/>
  <c r="E181" i="10"/>
  <c r="H184" i="5" s="1"/>
  <c r="E176" i="10"/>
  <c r="E171" i="10"/>
  <c r="H175" i="5" s="1"/>
  <c r="I175" i="5" s="1"/>
  <c r="E169" i="10"/>
  <c r="H172" i="5" s="1"/>
  <c r="I172" i="5" s="1"/>
  <c r="E167" i="10"/>
  <c r="H170" i="5" s="1"/>
  <c r="E164" i="10"/>
  <c r="H168" i="5" s="1"/>
  <c r="I168" i="5" s="1"/>
  <c r="E158" i="10"/>
  <c r="E155" i="10"/>
  <c r="E147" i="10"/>
  <c r="H150" i="5" s="1"/>
  <c r="E137" i="10"/>
  <c r="H140" i="5" s="1"/>
  <c r="E131" i="10"/>
  <c r="H135" i="5" s="1"/>
  <c r="I135" i="5" s="1"/>
  <c r="E128" i="10"/>
  <c r="E127" i="10" s="1"/>
  <c r="E125" i="10"/>
  <c r="H129" i="5" s="1"/>
  <c r="I129" i="5" s="1"/>
  <c r="E122" i="10"/>
  <c r="E121" i="10" s="1"/>
  <c r="E119" i="10"/>
  <c r="H122" i="5" s="1"/>
  <c r="E115" i="10"/>
  <c r="E114" i="10" s="1"/>
  <c r="E113" i="10" s="1"/>
  <c r="E107" i="10"/>
  <c r="H110" i="5" s="1"/>
  <c r="H106" i="5"/>
  <c r="E99" i="10"/>
  <c r="E98" i="10" s="1"/>
  <c r="E96" i="10"/>
  <c r="H99" i="5" s="1"/>
  <c r="E93" i="10"/>
  <c r="H96" i="5" s="1"/>
  <c r="E90" i="10"/>
  <c r="H90" i="5" s="1"/>
  <c r="E77" i="10"/>
  <c r="E75" i="10"/>
  <c r="E69" i="10"/>
  <c r="F62" i="10"/>
  <c r="F61" i="10" s="1"/>
  <c r="E61" i="10"/>
  <c r="F59" i="10"/>
  <c r="F58" i="10" s="1"/>
  <c r="F57" i="10" s="1"/>
  <c r="F56" i="10" s="1"/>
  <c r="F55" i="10" s="1"/>
  <c r="E58" i="10"/>
  <c r="E53" i="10"/>
  <c r="E49" i="10"/>
  <c r="E47" i="10"/>
  <c r="H47" i="10" s="1"/>
  <c r="E42" i="10"/>
  <c r="H40" i="5" s="1"/>
  <c r="E40" i="10"/>
  <c r="E38" i="10"/>
  <c r="H38" i="10" s="1"/>
  <c r="E35" i="10"/>
  <c r="H33" i="5" s="1"/>
  <c r="E29" i="10"/>
  <c r="E25" i="10"/>
  <c r="H29" i="5" s="1"/>
  <c r="E23" i="10"/>
  <c r="H27" i="5" s="1"/>
  <c r="E21" i="10"/>
  <c r="H25" i="5" s="1"/>
  <c r="E17" i="10"/>
  <c r="E14" i="10"/>
  <c r="H38" i="5" l="1"/>
  <c r="H40" i="10"/>
  <c r="H47" i="5"/>
  <c r="H49" i="10"/>
  <c r="H45" i="5"/>
  <c r="H51" i="5"/>
  <c r="H16" i="5"/>
  <c r="H21" i="5"/>
  <c r="H36" i="5"/>
  <c r="E37" i="10"/>
  <c r="E52" i="10"/>
  <c r="E118" i="10"/>
  <c r="H121" i="5" s="1"/>
  <c r="E92" i="10"/>
  <c r="H95" i="5" s="1"/>
  <c r="E130" i="10"/>
  <c r="H134" i="5" s="1"/>
  <c r="E57" i="10"/>
  <c r="E157" i="10"/>
  <c r="E124" i="10"/>
  <c r="H128" i="5" s="1"/>
  <c r="E89" i="10"/>
  <c r="H89" i="5" s="1"/>
  <c r="E95" i="10"/>
  <c r="H98" i="5" s="1"/>
  <c r="E154" i="10"/>
  <c r="H93" i="5"/>
  <c r="H124" i="5"/>
  <c r="H125" i="5"/>
  <c r="H131" i="5"/>
  <c r="H94" i="5"/>
  <c r="H117" i="5"/>
  <c r="H118" i="5"/>
  <c r="H132" i="5"/>
  <c r="I132" i="5" s="1"/>
  <c r="H179" i="5"/>
  <c r="H188" i="5"/>
  <c r="I188" i="5" s="1"/>
  <c r="E46" i="10"/>
  <c r="H101" i="5"/>
  <c r="H102" i="5"/>
  <c r="E74" i="10"/>
  <c r="E13" i="10"/>
  <c r="E20" i="10"/>
  <c r="E28" i="10"/>
  <c r="E34" i="10"/>
  <c r="E60" i="10"/>
  <c r="E68" i="10"/>
  <c r="E102" i="10"/>
  <c r="H105" i="5" s="1"/>
  <c r="E106" i="10"/>
  <c r="H109" i="5" s="1"/>
  <c r="E136" i="10"/>
  <c r="H139" i="5" s="1"/>
  <c r="E146" i="10"/>
  <c r="H149" i="5" s="1"/>
  <c r="E163" i="10"/>
  <c r="E166" i="10"/>
  <c r="E175" i="10"/>
  <c r="H178" i="5" s="1"/>
  <c r="E180" i="10"/>
  <c r="H183" i="5" s="1"/>
  <c r="H35" i="5" l="1"/>
  <c r="H37" i="10"/>
  <c r="H44" i="5"/>
  <c r="H46" i="10"/>
  <c r="H24" i="5"/>
  <c r="H15" i="5"/>
  <c r="H32" i="5"/>
  <c r="H50" i="5"/>
  <c r="E33" i="10"/>
  <c r="H33" i="10" s="1"/>
  <c r="E55" i="10"/>
  <c r="E51" i="10"/>
  <c r="E117" i="10"/>
  <c r="H120" i="5" s="1"/>
  <c r="E56" i="10"/>
  <c r="E145" i="10"/>
  <c r="E153" i="10"/>
  <c r="G33" i="7" s="1"/>
  <c r="H166" i="5"/>
  <c r="H167" i="5"/>
  <c r="H92" i="5"/>
  <c r="H169" i="5"/>
  <c r="E73" i="10"/>
  <c r="E72" i="10"/>
  <c r="E135" i="10"/>
  <c r="H138" i="5" s="1"/>
  <c r="E174" i="10"/>
  <c r="E162" i="10"/>
  <c r="E105" i="10"/>
  <c r="G25" i="7" s="1"/>
  <c r="E101" i="10"/>
  <c r="H104" i="5" s="1"/>
  <c r="E67" i="10"/>
  <c r="E27" i="10"/>
  <c r="E12" i="10"/>
  <c r="E179" i="10"/>
  <c r="H182" i="5" s="1"/>
  <c r="E16" i="10"/>
  <c r="H20" i="5" s="1"/>
  <c r="G31" i="7" l="1"/>
  <c r="H148" i="5"/>
  <c r="E88" i="10"/>
  <c r="G16" i="7"/>
  <c r="H49" i="5"/>
  <c r="E11" i="10"/>
  <c r="G19" i="7"/>
  <c r="G14" i="7"/>
  <c r="G21" i="7"/>
  <c r="H31" i="5"/>
  <c r="G15" i="7"/>
  <c r="H54" i="5"/>
  <c r="E109" i="10"/>
  <c r="H112" i="5" s="1"/>
  <c r="H177" i="5"/>
  <c r="G37" i="7"/>
  <c r="E144" i="10"/>
  <c r="H108" i="5"/>
  <c r="E71" i="10"/>
  <c r="E32" i="10"/>
  <c r="H32" i="10" s="1"/>
  <c r="E178" i="10"/>
  <c r="G38" i="7" s="1"/>
  <c r="E66" i="10"/>
  <c r="E161" i="10"/>
  <c r="E134" i="10"/>
  <c r="G28" i="7" s="1"/>
  <c r="J28" i="7" l="1"/>
  <c r="G30" i="7"/>
  <c r="H147" i="5"/>
  <c r="E104" i="10"/>
  <c r="G24" i="7" s="1"/>
  <c r="G20" i="7"/>
  <c r="E173" i="10"/>
  <c r="G36" i="7" s="1"/>
  <c r="G18" i="7"/>
  <c r="E10" i="10"/>
  <c r="G26" i="7"/>
  <c r="H165" i="5"/>
  <c r="G35" i="7"/>
  <c r="H137" i="5"/>
  <c r="E133" i="10"/>
  <c r="G27" i="7" s="1"/>
  <c r="H88" i="5"/>
  <c r="E80" i="10"/>
  <c r="H80" i="5" s="1"/>
  <c r="H176" i="5"/>
  <c r="H181" i="5"/>
  <c r="E160" i="10"/>
  <c r="G34" i="7" s="1"/>
  <c r="J35" i="7" l="1"/>
  <c r="J27" i="7"/>
  <c r="E79" i="10"/>
  <c r="G23" i="7"/>
  <c r="H136" i="5"/>
  <c r="H107" i="5"/>
  <c r="H163" i="5"/>
  <c r="H164" i="5"/>
  <c r="G22" i="7" l="1"/>
  <c r="H79" i="5"/>
  <c r="E31" i="10"/>
  <c r="H31" i="10" s="1"/>
  <c r="E187" i="10" l="1"/>
  <c r="H190" i="5" l="1"/>
  <c r="F187" i="10"/>
  <c r="G39" i="7"/>
  <c r="J39" i="7" s="1"/>
  <c r="I106" i="5"/>
  <c r="I41" i="5"/>
  <c r="I39" i="5"/>
  <c r="I28" i="5" l="1"/>
  <c r="E61" i="5" l="1"/>
  <c r="E58" i="5"/>
  <c r="E60" i="5" l="1"/>
  <c r="I60" i="5" s="1"/>
  <c r="I61" i="5"/>
  <c r="E57" i="5"/>
  <c r="I58" i="5"/>
  <c r="D36" i="7"/>
  <c r="D34" i="7"/>
  <c r="E23" i="7"/>
  <c r="F23" i="7" s="1"/>
  <c r="D20" i="7"/>
  <c r="E12" i="7"/>
  <c r="D12" i="7"/>
  <c r="F190" i="5"/>
  <c r="E186" i="5"/>
  <c r="E184" i="5"/>
  <c r="E179" i="5"/>
  <c r="E170" i="5"/>
  <c r="E167" i="5"/>
  <c r="E161" i="5"/>
  <c r="E158" i="5"/>
  <c r="E150" i="5"/>
  <c r="E140" i="5"/>
  <c r="E134" i="5"/>
  <c r="E131" i="5"/>
  <c r="E128" i="5"/>
  <c r="E125" i="5"/>
  <c r="E122" i="5"/>
  <c r="E145" i="5"/>
  <c r="E110" i="5"/>
  <c r="E86" i="5"/>
  <c r="E84" i="5"/>
  <c r="E82" i="5"/>
  <c r="I82" i="5" s="1"/>
  <c r="E105" i="5"/>
  <c r="I105" i="5" s="1"/>
  <c r="E102" i="5"/>
  <c r="I102" i="5" s="1"/>
  <c r="E99" i="5"/>
  <c r="I99" i="5" s="1"/>
  <c r="E96" i="5"/>
  <c r="I96" i="5" s="1"/>
  <c r="E94" i="5"/>
  <c r="I94" i="5" s="1"/>
  <c r="E90" i="5"/>
  <c r="I90" i="5" s="1"/>
  <c r="E77" i="5"/>
  <c r="I77" i="5" s="1"/>
  <c r="E75" i="5"/>
  <c r="I75" i="5" s="1"/>
  <c r="E69" i="5"/>
  <c r="E55" i="5"/>
  <c r="E51" i="5"/>
  <c r="E47" i="5"/>
  <c r="I47" i="5" s="1"/>
  <c r="E45" i="5"/>
  <c r="I45" i="5" s="1"/>
  <c r="I40" i="5"/>
  <c r="F39" i="5"/>
  <c r="F38" i="5" s="1"/>
  <c r="E38" i="5"/>
  <c r="E33" i="5"/>
  <c r="F31" i="5"/>
  <c r="E29" i="5"/>
  <c r="I29" i="5" s="1"/>
  <c r="E27" i="5"/>
  <c r="I27" i="5" s="1"/>
  <c r="F24" i="5"/>
  <c r="E22" i="5"/>
  <c r="F19" i="5"/>
  <c r="E17" i="5"/>
  <c r="F14" i="5"/>
  <c r="E21" i="5" l="1"/>
  <c r="I21" i="5" s="1"/>
  <c r="I22" i="5"/>
  <c r="E16" i="5"/>
  <c r="I17" i="5"/>
  <c r="E81" i="5"/>
  <c r="D39" i="7"/>
  <c r="I184" i="5"/>
  <c r="I186" i="5"/>
  <c r="I170" i="5"/>
  <c r="I179" i="5"/>
  <c r="E50" i="5"/>
  <c r="I51" i="5"/>
  <c r="E68" i="5"/>
  <c r="I69" i="5"/>
  <c r="I42" i="5"/>
  <c r="I43" i="5"/>
  <c r="E54" i="5"/>
  <c r="I55" i="5"/>
  <c r="E32" i="5"/>
  <c r="I32" i="5" s="1"/>
  <c r="I33" i="5"/>
  <c r="E166" i="5"/>
  <c r="I167" i="5"/>
  <c r="E157" i="5"/>
  <c r="I157" i="5" s="1"/>
  <c r="I158" i="5"/>
  <c r="E160" i="5"/>
  <c r="I160" i="5" s="1"/>
  <c r="I161" i="5"/>
  <c r="E149" i="5"/>
  <c r="I150" i="5"/>
  <c r="E139" i="5"/>
  <c r="I140" i="5"/>
  <c r="E121" i="5"/>
  <c r="I121" i="5" s="1"/>
  <c r="I122" i="5"/>
  <c r="E124" i="5"/>
  <c r="I124" i="5" s="1"/>
  <c r="I125" i="5"/>
  <c r="E127" i="5"/>
  <c r="I127" i="5" s="1"/>
  <c r="I128" i="5"/>
  <c r="E130" i="5"/>
  <c r="I130" i="5" s="1"/>
  <c r="I131" i="5"/>
  <c r="E133" i="5"/>
  <c r="I134" i="5"/>
  <c r="I57" i="5"/>
  <c r="I118" i="5"/>
  <c r="E144" i="5"/>
  <c r="E109" i="5"/>
  <c r="I109" i="5" s="1"/>
  <c r="I110" i="5"/>
  <c r="E98" i="5"/>
  <c r="I98" i="5" s="1"/>
  <c r="E93" i="5"/>
  <c r="I93" i="5" s="1"/>
  <c r="E104" i="5"/>
  <c r="I104" i="5" s="1"/>
  <c r="E183" i="5"/>
  <c r="E178" i="5"/>
  <c r="E169" i="5"/>
  <c r="M19" i="5" s="1"/>
  <c r="E101" i="5"/>
  <c r="I101" i="5" s="1"/>
  <c r="E95" i="5"/>
  <c r="I95" i="5" s="1"/>
  <c r="E89" i="5"/>
  <c r="I89" i="5" s="1"/>
  <c r="I38" i="5"/>
  <c r="E25" i="5"/>
  <c r="I25" i="5" s="1"/>
  <c r="I26" i="5"/>
  <c r="G39" i="5"/>
  <c r="E44" i="5"/>
  <c r="I44" i="5" s="1"/>
  <c r="E74" i="5"/>
  <c r="I74" i="5" s="1"/>
  <c r="I37" i="5"/>
  <c r="F12" i="7"/>
  <c r="E36" i="5"/>
  <c r="G38" i="5"/>
  <c r="M18" i="5" l="1"/>
  <c r="I81" i="5"/>
  <c r="E15" i="5"/>
  <c r="I16" i="5"/>
  <c r="I54" i="5"/>
  <c r="I53" i="5"/>
  <c r="E108" i="5"/>
  <c r="E156" i="5"/>
  <c r="I156" i="5" s="1"/>
  <c r="E39" i="7"/>
  <c r="I178" i="5"/>
  <c r="I183" i="5"/>
  <c r="I169" i="5"/>
  <c r="I166" i="5"/>
  <c r="I108" i="5"/>
  <c r="I117" i="5"/>
  <c r="E67" i="5"/>
  <c r="I68" i="5"/>
  <c r="E49" i="5"/>
  <c r="I49" i="5" s="1"/>
  <c r="I50" i="5"/>
  <c r="E165" i="5"/>
  <c r="E148" i="5"/>
  <c r="I149" i="5"/>
  <c r="E138" i="5"/>
  <c r="I139" i="5"/>
  <c r="E120" i="5"/>
  <c r="I133" i="5"/>
  <c r="E143" i="5"/>
  <c r="E73" i="5"/>
  <c r="E35" i="5"/>
  <c r="I36" i="5"/>
  <c r="E72" i="5"/>
  <c r="E92" i="5"/>
  <c r="I92" i="5" s="1"/>
  <c r="E182" i="5"/>
  <c r="E177" i="5"/>
  <c r="E24" i="5"/>
  <c r="G24" i="5" s="1"/>
  <c r="G13" i="7" l="1"/>
  <c r="H13" i="7" s="1"/>
  <c r="I15" i="5"/>
  <c r="E112" i="5"/>
  <c r="I112" i="5" s="1"/>
  <c r="I182" i="5"/>
  <c r="E147" i="5"/>
  <c r="E66" i="5"/>
  <c r="I66" i="5" s="1"/>
  <c r="I67" i="5"/>
  <c r="I177" i="5"/>
  <c r="E164" i="5"/>
  <c r="I165" i="5"/>
  <c r="E163" i="5"/>
  <c r="I148" i="5"/>
  <c r="E137" i="5"/>
  <c r="I138" i="5"/>
  <c r="E142" i="5"/>
  <c r="I73" i="5"/>
  <c r="E71" i="5"/>
  <c r="I71" i="5" s="1"/>
  <c r="I72" i="5"/>
  <c r="E31" i="5"/>
  <c r="I35" i="5"/>
  <c r="E181" i="5"/>
  <c r="M20" i="5" s="1"/>
  <c r="I24" i="5"/>
  <c r="E20" i="5"/>
  <c r="I31" i="5" l="1"/>
  <c r="M15" i="5"/>
  <c r="E19" i="5"/>
  <c r="I20" i="5"/>
  <c r="E107" i="5"/>
  <c r="E136" i="5"/>
  <c r="I147" i="5"/>
  <c r="I181" i="5"/>
  <c r="I88" i="5"/>
  <c r="E80" i="5"/>
  <c r="E79" i="5" s="1"/>
  <c r="I163" i="5"/>
  <c r="I164" i="5"/>
  <c r="I137" i="5"/>
  <c r="G31" i="5"/>
  <c r="E176" i="5"/>
  <c r="J31" i="5" l="1"/>
  <c r="M14" i="5"/>
  <c r="M21" i="5" s="1"/>
  <c r="H19" i="5"/>
  <c r="I19" i="5" s="1"/>
  <c r="E14" i="5"/>
  <c r="J14" i="5" s="1"/>
  <c r="K14" i="5" s="1"/>
  <c r="G19" i="5"/>
  <c r="H14" i="5"/>
  <c r="I80" i="5"/>
  <c r="I176" i="5"/>
  <c r="I136" i="5"/>
  <c r="I107" i="5"/>
  <c r="I79" i="5"/>
  <c r="D37" i="4"/>
  <c r="I14" i="5" l="1"/>
  <c r="G14" i="5"/>
  <c r="E190" i="5"/>
  <c r="N21" i="5" s="1"/>
  <c r="H60" i="4"/>
  <c r="H59" i="4" s="1"/>
  <c r="G60" i="4"/>
  <c r="G59" i="4" s="1"/>
  <c r="F60" i="4"/>
  <c r="F59" i="4" s="1"/>
  <c r="E60" i="4"/>
  <c r="E59" i="4" s="1"/>
  <c r="D60" i="4"/>
  <c r="D59" i="4" s="1"/>
  <c r="H56" i="4"/>
  <c r="H55" i="4" s="1"/>
  <c r="G56" i="4"/>
  <c r="G55" i="4" s="1"/>
  <c r="F56" i="4"/>
  <c r="F55" i="4" s="1"/>
  <c r="E56" i="4"/>
  <c r="E55" i="4" s="1"/>
  <c r="D55" i="4"/>
  <c r="D49" i="4"/>
  <c r="D48" i="4" s="1"/>
  <c r="D46" i="4"/>
  <c r="H37" i="4"/>
  <c r="H36" i="4" s="1"/>
  <c r="H31" i="4" s="1"/>
  <c r="G37" i="4"/>
  <c r="F37" i="4"/>
  <c r="F36" i="4" s="1"/>
  <c r="F31" i="4" s="1"/>
  <c r="E37" i="4"/>
  <c r="E36" i="4" s="1"/>
  <c r="E31" i="4" s="1"/>
  <c r="D36" i="4"/>
  <c r="G36" i="4"/>
  <c r="G31" i="4" s="1"/>
  <c r="D34" i="4"/>
  <c r="D32" i="4"/>
  <c r="D28" i="4"/>
  <c r="D27" i="4" s="1"/>
  <c r="D26" i="4" s="1"/>
  <c r="D24" i="4"/>
  <c r="H22" i="4"/>
  <c r="H21" i="4" s="1"/>
  <c r="G22" i="4"/>
  <c r="G21" i="4" s="1"/>
  <c r="F22" i="4"/>
  <c r="F21" i="4" s="1"/>
  <c r="E22" i="4"/>
  <c r="E21" i="4" s="1"/>
  <c r="D21" i="4"/>
  <c r="E18" i="4"/>
  <c r="H17" i="4"/>
  <c r="G17" i="4"/>
  <c r="F17" i="4"/>
  <c r="E17" i="4"/>
  <c r="D17" i="4"/>
  <c r="G15" i="4"/>
  <c r="F15" i="4"/>
  <c r="F14" i="4" s="1"/>
  <c r="E15" i="4"/>
  <c r="E14" i="4" s="1"/>
  <c r="E13" i="4" s="1"/>
  <c r="H14" i="4"/>
  <c r="H13" i="4" s="1"/>
  <c r="G14" i="4"/>
  <c r="G13" i="4" s="1"/>
  <c r="D14" i="4"/>
  <c r="E54" i="4" l="1"/>
  <c r="E53" i="4" s="1"/>
  <c r="E52" i="4" s="1"/>
  <c r="F13" i="4"/>
  <c r="F12" i="4" s="1"/>
  <c r="F11" i="4" s="1"/>
  <c r="D54" i="4"/>
  <c r="D53" i="4" s="1"/>
  <c r="G12" i="4"/>
  <c r="G11" i="4" s="1"/>
  <c r="E12" i="4"/>
  <c r="E11" i="4" s="1"/>
  <c r="H12" i="4"/>
  <c r="H11" i="4" s="1"/>
  <c r="F54" i="4"/>
  <c r="F53" i="4" s="1"/>
  <c r="F52" i="4" s="1"/>
  <c r="G54" i="4"/>
  <c r="G53" i="4" s="1"/>
  <c r="G52" i="4" s="1"/>
  <c r="H54" i="4"/>
  <c r="H53" i="4" s="1"/>
  <c r="H52" i="4" s="1"/>
  <c r="G190" i="5"/>
  <c r="I190" i="5"/>
  <c r="D13" i="4"/>
  <c r="D12" i="4" s="1"/>
  <c r="D45" i="4"/>
  <c r="E63" i="4" l="1"/>
  <c r="D11" i="4"/>
  <c r="G63" i="4"/>
  <c r="F63" i="4"/>
  <c r="H63" i="4"/>
  <c r="D52" i="4"/>
  <c r="D63" i="4" l="1"/>
  <c r="L63" i="4" s="1"/>
</calcChain>
</file>

<file path=xl/sharedStrings.xml><?xml version="1.0" encoding="utf-8"?>
<sst xmlns="http://schemas.openxmlformats.org/spreadsheetml/2006/main" count="1814" uniqueCount="363">
  <si>
    <t>Код адмнистратора</t>
  </si>
  <si>
    <t xml:space="preserve">Код </t>
  </si>
  <si>
    <t>Наименование источника доходов</t>
  </si>
  <si>
    <t>Сумма (тыс.руб.)</t>
  </si>
  <si>
    <t>1 квартал</t>
  </si>
  <si>
    <t>2 квартал</t>
  </si>
  <si>
    <t>3 квартал</t>
  </si>
  <si>
    <t>4 квартал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</si>
  <si>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</si>
  <si>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</si>
  <si>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</si>
  <si>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</si>
  <si>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</si>
  <si>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>182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</si>
  <si>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</si>
  <si>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</si>
  <si>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1 05 01010 01 0000 110</t>
  </si>
  <si>
    <t xml:space="preserve">Налог, взимаемый с налогоплательщиков, выбравших в качестве объекта налогообложения доходы </t>
  </si>
  <si>
    <t xml:space="preserve"> 1 05 01011 01 0000 110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</si>
  <si>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</si>
  <si>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</si>
  <si>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</si>
  <si>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</si>
  <si>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</si>
  <si>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</si>
  <si>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</si>
  <si>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</si>
  <si>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</si>
  <si>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</si>
  <si>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 1 05 02000 02 0000 110</t>
  </si>
  <si>
    <t>Единый налог на вмененный доход для отдельных видов деятельности</t>
  </si>
  <si>
    <t xml:space="preserve"> 1 05 02010 02 0000 110</t>
  </si>
  <si>
    <t xml:space="preserve">Единый налог на вмененный доход для отдельных видов деятельности 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</si>
  <si>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</si>
  <si>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</si>
  <si>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1 05 04000  02 0000 110</t>
  </si>
  <si>
    <t>Налог, взимаемый в связи  с  применением    патентной системы налогообложения</t>
  </si>
  <si>
    <t>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</si>
  <si>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</si>
  <si>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1 13 00000 00 0000 000</t>
  </si>
  <si>
    <t xml:space="preserve"> 1 13 02000 00 0000 130 </t>
  </si>
  <si>
    <t>Доходы от компенсации затрат государства</t>
  </si>
  <si>
    <t xml:space="preserve"> 1 13 02993 03 0000 130 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</si>
  <si>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</si>
  <si>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</si>
  <si>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 xml:space="preserve"> 1 13 02993 03 0100 130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</si>
  <si>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</si>
  <si>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928</t>
  </si>
  <si>
    <t>1 13 02993 03 0200 130</t>
  </si>
  <si>
    <t>Другие виды прочих доходов от компенсаций затрат бюджетов внутригородских муниципальных образований Санкт-Петербурга</t>
  </si>
  <si>
    <t xml:space="preserve"> 1 16 00000 00 0000 000</t>
  </si>
  <si>
    <t>ШТРАФЫ, САНКЦИИ, ВОЗМЕЩЕНИЕ УЩЕРБА</t>
  </si>
  <si>
    <t>1 16 21000 00 0000 140</t>
  </si>
  <si>
    <t>Денежные  взыскания  (штрафы)   и   иные суммы, взыскиваемые с лиц, виновных в совершении преступлений, и в возмещение ущерба имуществу</t>
  </si>
  <si>
    <t>322</t>
  </si>
  <si>
    <t>1 16 21030 03 0000 140</t>
  </si>
  <si>
    <t xml:space="preserve">Денежные  взыскания  (штрафы)   и  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</t>
  </si>
  <si>
    <t>1 16 23000 00 0000 140</t>
  </si>
  <si>
    <t>Доходы от возмещения ущерба при возникновении страховых случаев</t>
  </si>
  <si>
    <t>1 16 23032 03 0000 140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</si>
  <si>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</t>
  </si>
  <si>
    <t xml:space="preserve"> 1 16 90000 00 0000 140</t>
  </si>
  <si>
    <t>Прочие поступления от денежных взысканий (штрафов) и иных сумм в возмещение ущерба</t>
  </si>
  <si>
    <t>1 16 90030 03 0000 140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</si>
  <si>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</si>
  <si>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806</t>
  </si>
  <si>
    <t>1 16 90030 03 0100 140</t>
  </si>
  <si>
    <t>Штрафы за административные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Санкт-Петербурге", за исключением статьи 37-2 указанного Закона Санкт-Петербурга</t>
  </si>
  <si>
    <t>807</t>
  </si>
  <si>
    <t>824</t>
  </si>
  <si>
    <t>850</t>
  </si>
  <si>
    <t>Штрафы за адмистративные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Санкт-Петербурге", за исключением статьи 37-2 указанного Закона Санкт-Петербурга</t>
  </si>
  <si>
    <t>1 16 90030 03 0200 140</t>
  </si>
  <si>
    <t>Штрафы за адмистративные правонарушения в области предпринимательской деятельности, предусмотренные статьей 44  Законом Санкт-Петербурга   "Об административных правонарушениях в  Санкт-Петербурге"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</si>
  <si>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</si>
  <si>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</si>
  <si>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</si>
  <si>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</si>
  <si>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</si>
  <si>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</si>
  <si>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</si>
  <si>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</si>
  <si>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</si>
  <si>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</si>
  <si>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1 17 05030 03 0100 180</t>
  </si>
  <si>
    <t>Возврат средств  полученных и не использованных учреждениями и организациями в прошлые годы</t>
  </si>
  <si>
    <t>1 17 05030 03 0200 180</t>
  </si>
  <si>
    <t>Другие виды прочих неналоговых доходов бюджетов внутригородских муниципальных образований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</si>
  <si>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</si>
  <si>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</si>
  <si>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</si>
  <si>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</si>
  <si>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</si>
  <si>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</si>
  <si>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</si>
  <si>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</si>
  <si>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</si>
  <si>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</si>
  <si>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</si>
  <si>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</si>
  <si>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</si>
  <si>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</si>
  <si>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 xml:space="preserve"> 1 16 90030 03 0100 140 </t>
  </si>
  <si>
    <t>815</t>
  </si>
  <si>
    <t>825</t>
  </si>
  <si>
    <t xml:space="preserve">Распределение бюджетных ассигнований бюджета муниципального </t>
  </si>
  <si>
    <t>Главные распорядители средств местного бюджета МО МО Автово : муниципальный совет МО Автово (код 964), местная администрация МО МО Автово (код 928), Избирательная комиссия МО МО Автово (код 941)</t>
  </si>
  <si>
    <t xml:space="preserve">                Наименование </t>
  </si>
  <si>
    <t>Код раздела, подраздела</t>
  </si>
  <si>
    <t>Код целевой статьи</t>
  </si>
  <si>
    <t>Сумма (тыс. руб)</t>
  </si>
  <si>
    <t>ОБЩЕГОСУДАРСТВЕННЫЕ ВОПРОСЫ</t>
  </si>
  <si>
    <t>01</t>
  </si>
  <si>
    <t xml:space="preserve">Функционирование высшего должностного лица субъекта Российской Федерации и муниципального образования  </t>
  </si>
  <si>
    <t>02</t>
  </si>
  <si>
    <t xml:space="preserve">Глава муниципального образования         </t>
  </si>
  <si>
    <t>0102</t>
  </si>
  <si>
    <t>00201 00011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</si>
  <si>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</si>
  <si>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</si>
  <si>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</t>
  </si>
  <si>
    <t>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</si>
  <si>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</t>
  </si>
  <si>
    <t>0103</t>
  </si>
  <si>
    <t>Компенсация депутатам, осуществляющим свои полномочия на непостоянной основе</t>
  </si>
  <si>
    <t>00203 00022</t>
  </si>
  <si>
    <t xml:space="preserve">Аппарат представительного органа муниципального образования </t>
  </si>
  <si>
    <t>00204 00021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</si>
  <si>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</si>
  <si>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</si>
  <si>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</si>
  <si>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Уплата налогов, сборов и иных платежей 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</si>
  <si>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</si>
  <si>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>04</t>
  </si>
  <si>
    <t>Содержание и обеспечение деятельности местной администрации (исполнительно-распорядительного органа) муниципального образования (глава местной администрации)</t>
  </si>
  <si>
    <t>0104</t>
  </si>
  <si>
    <t>00203 00031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</si>
  <si>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</si>
  <si>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00203 00032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</si>
  <si>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</si>
  <si>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 G0100</t>
  </si>
  <si>
    <t>Расходы на исполнение государственного полномочия по организации осуществлению деятельности по опеке и попечительству за счет субвенций из бюджета Санкт-Петербурга</t>
  </si>
  <si>
    <t>00200 G0850</t>
  </si>
  <si>
    <t xml:space="preserve">Резервные фонды       </t>
  </si>
  <si>
    <t>11</t>
  </si>
  <si>
    <t>Резервный фонд местной администрации</t>
  </si>
  <si>
    <t>0111</t>
  </si>
  <si>
    <t>07001 00061</t>
  </si>
  <si>
    <t>Резервные средства</t>
  </si>
  <si>
    <t xml:space="preserve">Другие общегосударственные вопросы           </t>
  </si>
  <si>
    <t>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</si>
  <si>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</si>
  <si>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0113</t>
  </si>
  <si>
    <t>09205 00441</t>
  </si>
  <si>
    <t>Уплата прочих налогов, сборов и иных платежей</t>
  </si>
  <si>
    <t xml:space="preserve">НАЦИОНАЛЬНАЯ БЕЗОПАСНОСТЬ И ПРАВООХРАНИТЕЛЬНАЯ ДЕЯТЕЛЬНОСТЬ       </t>
  </si>
  <si>
    <t xml:space="preserve"> 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</si>
  <si>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</si>
  <si>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</si>
  <si>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</si>
  <si>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0309</t>
  </si>
  <si>
    <t xml:space="preserve">21903 00091 </t>
  </si>
  <si>
    <t>НАЦИОНАЛЬНАЯ ЭКОНОМИКА</t>
  </si>
  <si>
    <t>Общеэкономические вопросы</t>
  </si>
  <si>
    <t>Выполнение функций муниципальным казенным учреждением "Автовский Центр благоустройства и социального развития"</t>
  </si>
  <si>
    <t>0401</t>
  </si>
  <si>
    <t>Организация и финансирование временного трудоустройства несовершеннолетних в возрасте от 14 до 18 лет в свободное от учебы время</t>
  </si>
  <si>
    <t>51002 00101</t>
  </si>
  <si>
    <t>Расходы на выплаты персоналу казенных учреждений</t>
  </si>
  <si>
    <t xml:space="preserve">ЖИЛИЩНО-КОММУНАЛЬНОЕ ХОЗЯЙСТВО      </t>
  </si>
  <si>
    <t>05</t>
  </si>
  <si>
    <t xml:space="preserve">Благоустройство  </t>
  </si>
  <si>
    <t>0503</t>
  </si>
  <si>
    <t>60001 01131</t>
  </si>
  <si>
    <t>Организация дополнительных парковочных мест на дворовых территориях</t>
  </si>
  <si>
    <t>60001 02132</t>
  </si>
  <si>
    <t>60001 03133</t>
  </si>
  <si>
    <t>Озеленение территорий зеленых насаждений общего пользования местного значения, в том числе организацию работ по компенсационному озеленению, осуществляемому в соответствии с законом Санкт-Петербурга, содержание, включая уборку, территорий зеленых насаждений общего пользования местного значения, в том числе расположенных на них элементов благоустройства, ремонт объектов зеленых насаждений и защиту зеленых насаждений в границах указанных территорий</t>
  </si>
  <si>
    <t>60003 01151</t>
  </si>
  <si>
    <t>60004 01161</t>
  </si>
  <si>
    <t xml:space="preserve">60005 00501 </t>
  </si>
  <si>
    <t xml:space="preserve">Содержание и обеспечение деятельности муниципального (казенного) учреждения, осуществляющего руководство и управление в сфере жилищно-коммунального хозяйства </t>
  </si>
  <si>
    <t>00299 01461</t>
  </si>
  <si>
    <t xml:space="preserve">ОБРАЗОВАНИЕ         </t>
  </si>
  <si>
    <t>07</t>
  </si>
  <si>
    <t>Профессиональная подготовка, переподготовка и повышение квалификации</t>
  </si>
  <si>
    <t>Расходы на 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</si>
  <si>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0705</t>
  </si>
  <si>
    <t>00205 00181</t>
  </si>
  <si>
    <t>Выполнение функций муниципальным казенным учреждением "Физкультурно-спортивный клуб "Автово"</t>
  </si>
  <si>
    <t>Организация и проведение досуговых мероприятий для жителей муниципального образования</t>
  </si>
  <si>
    <t>43102 00561</t>
  </si>
  <si>
    <t>Другие вопросы в области образования</t>
  </si>
  <si>
    <t>0709</t>
  </si>
  <si>
    <t>79501 00491</t>
  </si>
  <si>
    <t>Участие в деятельности по профилактике правонарушений в Санкт-Петербурге</t>
  </si>
  <si>
    <t>79502 00511</t>
  </si>
  <si>
    <t>Участие в деятельности по профилактике наркомании в Санкт-Петербурге</t>
  </si>
  <si>
    <t>79504 00531</t>
  </si>
  <si>
    <t>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</t>
  </si>
  <si>
    <t>79505 00521</t>
  </si>
  <si>
    <t xml:space="preserve">79505 00521 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</si>
  <si>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</si>
  <si>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79506 00541</t>
  </si>
  <si>
    <t>Участие в создании условий для  реализации мер, направленных на 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</si>
  <si>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79507 00591</t>
  </si>
  <si>
    <t xml:space="preserve">КУЛЬТУРА, КИНЕМАТОГРАФИЯ           </t>
  </si>
  <si>
    <t>08</t>
  </si>
  <si>
    <t xml:space="preserve">КУЛЬТУРА </t>
  </si>
  <si>
    <t>0801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</si>
  <si>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</si>
  <si>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44001 00201</t>
  </si>
  <si>
    <t xml:space="preserve">СОЦИАЛЬНАЯ ПОЛИТИКА             </t>
  </si>
  <si>
    <t>10</t>
  </si>
  <si>
    <t>Пенсионное обеспечение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</si>
  <si>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</si>
  <si>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1001</t>
  </si>
  <si>
    <t>50501 00231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</si>
  <si>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</si>
  <si>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</si>
  <si>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Охрана семьи и детства 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</si>
  <si>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</si>
  <si>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1004</t>
  </si>
  <si>
    <t>51100 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</si>
  <si>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</si>
  <si>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</si>
  <si>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>Социальные выплаты гражданам, кроме публичных нормативных социальных выплат</t>
  </si>
  <si>
    <t xml:space="preserve">ФИЗИЧЕСКАЯ КУЛЬТУРА И СПОРТ          </t>
  </si>
  <si>
    <t xml:space="preserve">Физическая культура </t>
  </si>
  <si>
    <t>1101</t>
  </si>
  <si>
    <t>Обеспечение условий для развития на территории муниципального образования физической культуры и массового спорта</t>
  </si>
  <si>
    <t>48701 00241</t>
  </si>
  <si>
    <t>Содержание и обеспечение деятельности муниципального (казенного) учреждения физической культуры и спорта</t>
  </si>
  <si>
    <t>48702 00462</t>
  </si>
  <si>
    <t xml:space="preserve">СРЕДСТВА МАССОВОЙ ИНФОРМАЦИИ              </t>
  </si>
  <si>
    <t>12</t>
  </si>
  <si>
    <t xml:space="preserve">ПЕРИОДИЧЕСКАЯ ПЕЧАТЬ И ИЗДАТЕЛЬСТВА </t>
  </si>
  <si>
    <t>Выполнение функций муниципальным казенным учреждением "Редакция газеты "Автовские ведомости". Опубликование муниципальных правовых актов, иной официальной  информации</t>
  </si>
  <si>
    <t>1202</t>
  </si>
  <si>
    <t>45703 00252</t>
  </si>
  <si>
    <t xml:space="preserve">Другие вопросы в области средств массовой информации </t>
  </si>
  <si>
    <t>Содержание и обеспечение деятельности муниципального (казенного) учреждения "Редакция газеты "Автовские ведомости"</t>
  </si>
  <si>
    <t>1204</t>
  </si>
  <si>
    <t>45702 00251</t>
  </si>
  <si>
    <t>Периодические издания, учрежденные исполнительными органами местного самоуправления</t>
  </si>
  <si>
    <t xml:space="preserve"> ИТОГО</t>
  </si>
  <si>
    <t>Муниципальный совет муниципального образования муниципальный округ Автово (код главного распорядителя бюджетных средств 964)</t>
  </si>
  <si>
    <t>Общегосударственные вопросы</t>
  </si>
  <si>
    <t>0100</t>
  </si>
  <si>
    <t>ДРУГИЕ ОБЩЕГОСУДАРСТВЕННЫЕ ВОПРОСЫ</t>
  </si>
  <si>
    <t>Местная администрация муниципального образования муниципальный округ Автово (код главного распорядителя бюджетных средств 928)</t>
  </si>
  <si>
    <t>РЕЗЕРВНЫЕ ФОНДЫ</t>
  </si>
  <si>
    <t>Резервный фонд местной  администрации</t>
  </si>
  <si>
    <t>0300</t>
  </si>
  <si>
    <t>21903 00091</t>
  </si>
  <si>
    <t>0400</t>
  </si>
  <si>
    <t>0500</t>
  </si>
  <si>
    <t>Закупка товаров, работ и услуг для государственных (муниципальных) нужд</t>
  </si>
  <si>
    <t>0700</t>
  </si>
  <si>
    <t>Участие в деятельности по профилактике правонарушений  в  Санкт-Петербурге</t>
  </si>
  <si>
    <t>0800</t>
  </si>
  <si>
    <t>1000</t>
  </si>
  <si>
    <t xml:space="preserve">Социальные выплаты гражданам, кроме публичных нормативных социальных выплат
</t>
  </si>
  <si>
    <t>1100</t>
  </si>
  <si>
    <t>Физическая культура</t>
  </si>
  <si>
    <t>1200</t>
  </si>
  <si>
    <t>Периодическая печать и издательства</t>
  </si>
  <si>
    <t xml:space="preserve">                                                                                                                  </t>
  </si>
  <si>
    <t>Код раздела</t>
  </si>
  <si>
    <t>Код подраздела</t>
  </si>
  <si>
    <t>Исполнение судебных решений</t>
  </si>
  <si>
    <t>Исполнение судебных актов РФ и  мировых соглашений по возмещению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органов, а также деятельности государственных (муниципальных) учреждений</t>
  </si>
  <si>
    <t>09200 00281</t>
  </si>
  <si>
    <t>Исполнение судебных актов</t>
  </si>
  <si>
    <t>Осуществление защиты прав потребителей</t>
  </si>
  <si>
    <t>09207 00743</t>
  </si>
  <si>
    <t xml:space="preserve">Наименование </t>
  </si>
  <si>
    <t>Сумма (тысяч рублей)</t>
  </si>
  <si>
    <t xml:space="preserve"> 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</si>
  <si>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</si>
  <si>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</si>
  <si>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 прочих остатков средств бюджетов</t>
  </si>
  <si>
    <t xml:space="preserve">Увеличение  прочих остатков денежных средств бюджетов 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</si>
  <si>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</si>
  <si>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</si>
  <si>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</si>
  <si>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</si>
  <si>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</si>
  <si>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Итого источников финансирования дефицита бюджета</t>
  </si>
  <si>
    <t>00001000000000000 000</t>
  </si>
  <si>
    <t>00001050000000000000</t>
  </si>
  <si>
    <t>00001050000000000500</t>
  </si>
  <si>
    <t>00001050200000000500</t>
  </si>
  <si>
    <t>00001050201000000510</t>
  </si>
  <si>
    <t>92801050201030000510</t>
  </si>
  <si>
    <t>00001050000000000600</t>
  </si>
  <si>
    <t>00001050200000000600</t>
  </si>
  <si>
    <t>00001050201000000610</t>
  </si>
  <si>
    <t>92801050201030000610</t>
  </si>
  <si>
    <t>00</t>
  </si>
  <si>
    <t>1003</t>
  </si>
  <si>
    <t>Социальное обеспечение населения</t>
  </si>
  <si>
    <t>Расходы по назначению, выплате, перерасчету пенсии за выслугу лет лицам.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</si>
  <si>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50502 00232</t>
  </si>
  <si>
    <t>Другие вопросы в области культуры, кинематографии</t>
  </si>
  <si>
    <t>0804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</si>
  <si>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</si>
  <si>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Код группы, подгруппы вида расходов</t>
  </si>
  <si>
    <t>Изменения Основание Приказ 246-н от 30.11.2018г "О внесении изменений в бюджетную классификацию РФ"</t>
  </si>
  <si>
    <t>2 02 30027 03 0100 151</t>
  </si>
  <si>
    <t xml:space="preserve"> 2 02 30027 03 0200 151</t>
  </si>
  <si>
    <t>2 02 30027 03 0000 151</t>
  </si>
  <si>
    <t xml:space="preserve">2 02 30000 00 0000 151 </t>
  </si>
  <si>
    <t xml:space="preserve"> 2 02 30024 00 0000 151 </t>
  </si>
  <si>
    <t xml:space="preserve"> 2 02 30024 03 0000 151</t>
  </si>
  <si>
    <t xml:space="preserve"> 2 02 30024 03 0100 151 </t>
  </si>
  <si>
    <t xml:space="preserve"> 2 02 30024 03 0200 151</t>
  </si>
  <si>
    <t>2 02 30027 00 0000 151</t>
  </si>
  <si>
    <t>образования муниципальный округ Автово по разделам, подразделам, целевым статьям, группам и подгруппам видов расходов на 2020 год</t>
  </si>
  <si>
    <t xml:space="preserve">Приложение 2 к решению муниципального совета МО Автово от    ______ 2019 года №_____ </t>
  </si>
  <si>
    <t>"О бюджете муниципального образования муниципальный округ Автово на 2020 год"</t>
  </si>
  <si>
    <t xml:space="preserve">ДОХОДЫ БЮДЖЕТА МУНИЦИПАЛЬНОГО ОБРАЗОВАНИЯ МУНИЦИПАЛЬНЫЙ ОКРУГ АВТОВО НА 2020 ГОД </t>
  </si>
  <si>
    <t xml:space="preserve">Приложение 1 к решению муниципального совета МО Автово от 2019 года №_____ </t>
  </si>
  <si>
    <t xml:space="preserve">Приложение 3 к решению муниципального совета МО Автово от    ______ 2019 года №_____ </t>
  </si>
  <si>
    <t>Ведомственная структура расходов бюджета муниципального образования муниципальный округ Автово на 2020 год</t>
  </si>
  <si>
    <t xml:space="preserve">Приложение 4 к решению муниципального совета МО Автово от    ______ 2019 года №_____ </t>
  </si>
  <si>
    <t>Распределение бюджетных ассигнований бюджета муниципального образования муниципальный округ Автово по разделам и подразделам классификации расходов бюджета  на 2020 год</t>
  </si>
  <si>
    <t>Источники финансирования дефицита бюджета муниципального образования муниципальный округ Автово на 2020 год</t>
  </si>
  <si>
    <t>Приложение 5 к решению муниципального совета МО Автово от _______ 2019 года №  «О бюджете муниципального образования муниципальный округ Автово на 2020 год»</t>
  </si>
  <si>
    <t>Расходы на исполнение государственного полномочия по организации осуществлению деятельности по опеке и попечительству за счет средств местного бюджета</t>
  </si>
  <si>
    <t>00200 Г0850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</si>
  <si>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</si>
  <si>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</si>
  <si>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</si>
  <si>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Обеспечение проектирования благоустройства при размещении элементов благоустройства</t>
  </si>
  <si>
    <t>Осуществлению экологического просвещения, а также организации экологического воспитания и формированию экологической культуры в области обращения с твердыми коммунальными отходами</t>
  </si>
  <si>
    <t>79508 00471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</si>
  <si>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</si>
  <si>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МС</t>
  </si>
  <si>
    <t>МА</t>
  </si>
  <si>
    <t>РЕЗФ</t>
  </si>
  <si>
    <t>ЦБ</t>
  </si>
  <si>
    <t>ФСК</t>
  </si>
  <si>
    <t>Газета</t>
  </si>
  <si>
    <t xml:space="preserve">ДОХОДЫ ОТ ОКАЗАНИЯ ПЛАТНЫХ УСЛУГ И КОМПЕНСАЦИИ ЗАТРАТ ГОСУДАРСТВА </t>
  </si>
  <si>
    <t xml:space="preserve"> 2 02 30027 03 0200 150</t>
  </si>
  <si>
    <t>2 02 30027 03 0100 150</t>
  </si>
  <si>
    <t>2 02 30027 03 0000 150</t>
  </si>
  <si>
    <t>2 02 30027 00 0000 150</t>
  </si>
  <si>
    <t xml:space="preserve"> 2 02 30024 03 0200 150</t>
  </si>
  <si>
    <t xml:space="preserve"> 2 02 30024 03 0100 150 </t>
  </si>
  <si>
    <t xml:space="preserve"> 2 02 30024 03 0000 150</t>
  </si>
  <si>
    <t xml:space="preserve"> 2 02 30024 00 0000 150 </t>
  </si>
  <si>
    <t>2 02 30000 00 0000 150</t>
  </si>
  <si>
    <t>Приложение к постановлению местной администрации МО МО Автово от _______2019 года  года № ____</t>
  </si>
  <si>
    <t>Глава местной администрации МО МО Автово ____________ А.В.Кесаев</t>
  </si>
  <si>
    <t xml:space="preserve"> СВОДНАЯ БЮДЖЕТНАЯ РОСПИСЬ МУНИЦИПАЛЬНОГО ОБРАЗОВАНИЯ МУНИЦИПАЛЬНЫЙ ОКРУГ АВТОВО НА 2020 ГОД </t>
  </si>
  <si>
    <t>Осуществление работ в сфере озеленения на территории муниципального образования, включающее: организацию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Санкт-Петербурга;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территориях; 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</t>
  </si>
  <si>
    <t>Доходы (план)</t>
  </si>
  <si>
    <t>Доходы -расходы</t>
  </si>
  <si>
    <t>Временно исполняющий обязанности Главы МО Автово__________________</t>
  </si>
  <si>
    <t>И.В. Шмаков</t>
  </si>
  <si>
    <t>Временно исполняющий обязанности Главы МО Автово________И.В. Шмаков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</si>
</sst>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_(* #,##0.00_);_(* \(#,##0.00\);_(* &quot;-&quot;??_);_(@_)"/>
    <numFmt numFmtId="167" formatCode="_(* #,##0.000_);_(* \(#,##0.000\);_(* &quot;-&quot;??_);_(@_)"/>
    <numFmt numFmtId="168" formatCode="0.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Arial"/>
      <family val="2"/>
      <charset val="204"/>
    </font>
    <font>
      <b/>
      <sz val="14"/>
      <color theme="1"/>
      <name val="Times New Roman"/>
      <family val="1"/>
      <charset val="204"/>
    </font>
    <font>
      <u/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name val="Arial Cyr"/>
      <charset val="204"/>
    </font>
    <font>
      <b/>
      <u/>
      <sz val="16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2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9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439">
    <xf numFmtId="0" fontId="0" fillId="0" borderId="0" xfId="0"/>
    <xf numFmtId="0" fontId="2" fillId="0" borderId="0" xfId="1" applyAlignment="1">
      <alignment horizontal="right"/>
    </xf>
    <xf numFmtId="49" fontId="4" fillId="0" borderId="0" xfId="1" applyNumberFormat="1" applyFont="1" applyAlignment="1">
      <alignment horizontal="right"/>
    </xf>
    <xf numFmtId="0" fontId="5" fillId="0" borderId="0" xfId="2" applyFont="1" applyAlignment="1">
      <alignment horizontal="right"/>
    </xf>
    <xf numFmtId="0" fontId="5" fillId="0" borderId="0" xfId="1" applyFont="1" applyAlignment="1">
      <alignment horizontal="right"/>
    </xf>
    <xf numFmtId="0" fontId="2" fillId="0" borderId="0" xfId="1"/>
    <xf numFmtId="0" fontId="5" fillId="0" borderId="0" xfId="1" applyFont="1" applyAlignment="1"/>
    <xf numFmtId="0" fontId="5" fillId="0" borderId="0" xfId="0" applyFont="1"/>
    <xf numFmtId="0" fontId="5" fillId="0" borderId="0" xfId="1" applyFont="1"/>
    <xf numFmtId="14" fontId="4" fillId="0" borderId="0" xfId="1" applyNumberFormat="1" applyFont="1" applyAlignment="1">
      <alignment horizontal="right"/>
    </xf>
    <xf numFmtId="0" fontId="5" fillId="0" borderId="0" xfId="0" applyFont="1" applyBorder="1"/>
    <xf numFmtId="0" fontId="5" fillId="2" borderId="0" xfId="1" applyFont="1" applyFill="1" applyAlignment="1">
      <alignment horizontal="right"/>
    </xf>
    <xf numFmtId="0" fontId="3" fillId="2" borderId="0" xfId="1" applyFont="1" applyFill="1" applyAlignment="1"/>
    <xf numFmtId="14" fontId="7" fillId="0" borderId="0" xfId="1" applyNumberFormat="1" applyFont="1" applyAlignment="1">
      <alignment horizontal="right"/>
    </xf>
    <xf numFmtId="0" fontId="3" fillId="0" borderId="0" xfId="1" applyFont="1" applyAlignment="1">
      <alignment horizontal="right"/>
    </xf>
    <xf numFmtId="0" fontId="8" fillId="0" borderId="0" xfId="1" applyFont="1"/>
    <xf numFmtId="0" fontId="9" fillId="0" borderId="0" xfId="1" applyFont="1"/>
    <xf numFmtId="14" fontId="8" fillId="0" borderId="0" xfId="1" applyNumberFormat="1" applyFont="1" applyAlignment="1">
      <alignment horizontal="right"/>
    </xf>
    <xf numFmtId="0" fontId="10" fillId="0" borderId="0" xfId="1" applyFont="1"/>
    <xf numFmtId="0" fontId="11" fillId="0" borderId="0" xfId="2" applyFont="1"/>
    <xf numFmtId="0" fontId="4" fillId="0" borderId="0" xfId="1" applyFont="1" applyAlignment="1">
      <alignment wrapText="1"/>
    </xf>
    <xf numFmtId="0" fontId="12" fillId="0" borderId="0" xfId="2" applyFont="1"/>
    <xf numFmtId="0" fontId="8" fillId="0" borderId="0" xfId="1" applyFont="1" applyBorder="1" applyAlignment="1">
      <alignment horizontal="center"/>
    </xf>
    <xf numFmtId="0" fontId="13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2" fontId="13" fillId="0" borderId="3" xfId="1" applyNumberFormat="1" applyFont="1" applyBorder="1" applyAlignment="1">
      <alignment horizontal="center"/>
    </xf>
    <xf numFmtId="2" fontId="13" fillId="0" borderId="4" xfId="1" applyNumberFormat="1" applyFont="1" applyBorder="1" applyAlignment="1">
      <alignment horizontal="center"/>
    </xf>
    <xf numFmtId="0" fontId="2" fillId="0" borderId="0" xfId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10" fillId="0" borderId="7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4" fontId="4" fillId="2" borderId="6" xfId="1" applyNumberFormat="1" applyFont="1" applyFill="1" applyBorder="1" applyAlignment="1">
      <alignment horizontal="right" vertical="center" wrapText="1"/>
    </xf>
    <xf numFmtId="164" fontId="7" fillId="3" borderId="7" xfId="1" applyNumberFormat="1" applyFont="1" applyFill="1" applyBorder="1" applyAlignment="1">
      <alignment horizontal="center" wrapText="1"/>
    </xf>
    <xf numFmtId="164" fontId="7" fillId="3" borderId="6" xfId="1" applyNumberFormat="1" applyFont="1" applyFill="1" applyBorder="1" applyAlignment="1">
      <alignment horizontal="center" wrapText="1"/>
    </xf>
    <xf numFmtId="164" fontId="2" fillId="0" borderId="0" xfId="1" applyNumberFormat="1" applyAlignment="1">
      <alignment horizontal="center"/>
    </xf>
    <xf numFmtId="49" fontId="4" fillId="2" borderId="2" xfId="1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right" vertical="center" wrapText="1"/>
    </xf>
    <xf numFmtId="164" fontId="7" fillId="4" borderId="2" xfId="1" applyNumberFormat="1" applyFont="1" applyFill="1" applyBorder="1" applyAlignment="1">
      <alignment horizontal="center" wrapText="1"/>
    </xf>
    <xf numFmtId="164" fontId="3" fillId="0" borderId="2" xfId="1" applyNumberFormat="1" applyFont="1" applyBorder="1" applyAlignment="1">
      <alignment horizontal="center" wrapText="1"/>
    </xf>
    <xf numFmtId="164" fontId="8" fillId="5" borderId="2" xfId="1" applyNumberFormat="1" applyFont="1" applyFill="1" applyBorder="1" applyAlignment="1">
      <alignment horizont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164" fontId="11" fillId="0" borderId="2" xfId="1" applyNumberFormat="1" applyFont="1" applyBorder="1" applyAlignment="1">
      <alignment horizontal="center" wrapText="1"/>
    </xf>
    <xf numFmtId="164" fontId="11" fillId="2" borderId="2" xfId="1" applyNumberFormat="1" applyFont="1" applyFill="1" applyBorder="1" applyAlignment="1">
      <alignment horizontal="center" wrapText="1"/>
    </xf>
    <xf numFmtId="164" fontId="11" fillId="0" borderId="2" xfId="1" applyNumberFormat="1" applyFont="1" applyFill="1" applyBorder="1" applyAlignment="1">
      <alignment horizontal="center" wrapText="1"/>
    </xf>
    <xf numFmtId="49" fontId="5" fillId="2" borderId="2" xfId="1" applyNumberFormat="1" applyFont="1" applyFill="1" applyBorder="1" applyAlignment="1">
      <alignment horizontal="left" vertical="center" wrapText="1"/>
    </xf>
    <xf numFmtId="0" fontId="2" fillId="6" borderId="0" xfId="1" applyFill="1" applyAlignment="1">
      <alignment horizontal="center"/>
    </xf>
    <xf numFmtId="164" fontId="3" fillId="2" borderId="2" xfId="1" applyNumberFormat="1" applyFont="1" applyFill="1" applyBorder="1" applyAlignment="1">
      <alignment horizontal="center" wrapText="1"/>
    </xf>
    <xf numFmtId="164" fontId="3" fillId="0" borderId="1" xfId="1" applyNumberFormat="1" applyFont="1" applyBorder="1" applyAlignment="1">
      <alignment horizontal="center" wrapText="1"/>
    </xf>
    <xf numFmtId="0" fontId="5" fillId="6" borderId="8" xfId="1" applyFont="1" applyFill="1" applyBorder="1" applyAlignment="1">
      <alignment horizontal="left" vertical="center" wrapText="1"/>
    </xf>
    <xf numFmtId="164" fontId="3" fillId="6" borderId="1" xfId="1" applyNumberFormat="1" applyFont="1" applyFill="1" applyBorder="1" applyAlignment="1">
      <alignment horizontal="center" wrapText="1"/>
    </xf>
    <xf numFmtId="3" fontId="4" fillId="2" borderId="2" xfId="1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164" fontId="16" fillId="0" borderId="2" xfId="1" applyNumberFormat="1" applyFont="1" applyBorder="1" applyAlignment="1">
      <alignment horizontal="center" wrapText="1"/>
    </xf>
    <xf numFmtId="164" fontId="17" fillId="0" borderId="2" xfId="1" applyNumberFormat="1" applyFont="1" applyBorder="1" applyAlignment="1">
      <alignment horizont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wrapText="1"/>
    </xf>
    <xf numFmtId="164" fontId="16" fillId="0" borderId="2" xfId="1" applyNumberFormat="1" applyFont="1" applyFill="1" applyBorder="1" applyAlignment="1">
      <alignment horizontal="center" wrapText="1"/>
    </xf>
    <xf numFmtId="164" fontId="2" fillId="0" borderId="0" xfId="1" applyNumberFormat="1" applyAlignment="1">
      <alignment wrapText="1"/>
    </xf>
    <xf numFmtId="164" fontId="15" fillId="0" borderId="0" xfId="1" applyNumberFormat="1" applyFont="1" applyAlignment="1"/>
    <xf numFmtId="164" fontId="2" fillId="0" borderId="0" xfId="1" applyNumberFormat="1" applyAlignment="1"/>
    <xf numFmtId="164" fontId="11" fillId="0" borderId="2" xfId="1" applyNumberFormat="1" applyFont="1" applyFill="1" applyBorder="1" applyAlignment="1">
      <alignment vertical="center" wrapText="1"/>
    </xf>
    <xf numFmtId="0" fontId="2" fillId="0" borderId="0" xfId="1" applyAlignment="1">
      <alignment vertical="center"/>
    </xf>
    <xf numFmtId="164" fontId="15" fillId="0" borderId="0" xfId="1" applyNumberFormat="1" applyFont="1" applyAlignment="1">
      <alignment vertical="center"/>
    </xf>
    <xf numFmtId="0" fontId="4" fillId="2" borderId="2" xfId="1" applyFont="1" applyFill="1" applyBorder="1" applyAlignment="1">
      <alignment horizontal="left" wrapText="1"/>
    </xf>
    <xf numFmtId="164" fontId="2" fillId="0" borderId="0" xfId="1" applyNumberFormat="1" applyAlignment="1">
      <alignment vertical="center"/>
    </xf>
    <xf numFmtId="165" fontId="11" fillId="0" borderId="2" xfId="1" applyNumberFormat="1" applyFont="1" applyBorder="1" applyAlignment="1">
      <alignment vertical="center"/>
    </xf>
    <xf numFmtId="0" fontId="5" fillId="2" borderId="2" xfId="2" applyNumberFormat="1" applyFont="1" applyFill="1" applyBorder="1" applyAlignment="1">
      <alignment horizontal="left" vertical="center" wrapText="1"/>
    </xf>
    <xf numFmtId="4" fontId="5" fillId="2" borderId="2" xfId="2" applyNumberFormat="1" applyFont="1" applyFill="1" applyBorder="1" applyAlignment="1">
      <alignment horizontal="right" vertical="center" wrapText="1"/>
    </xf>
    <xf numFmtId="0" fontId="4" fillId="7" borderId="2" xfId="1" applyFont="1" applyFill="1" applyBorder="1" applyAlignment="1">
      <alignment horizontal="center" vertical="center"/>
    </xf>
    <xf numFmtId="0" fontId="4" fillId="7" borderId="2" xfId="1" applyFont="1" applyFill="1" applyBorder="1" applyAlignment="1">
      <alignment horizontal="center" vertical="center" wrapText="1"/>
    </xf>
    <xf numFmtId="4" fontId="4" fillId="7" borderId="2" xfId="1" applyNumberFormat="1" applyFont="1" applyFill="1" applyBorder="1" applyAlignment="1">
      <alignment horizontal="right" vertical="center" wrapText="1"/>
    </xf>
    <xf numFmtId="164" fontId="4" fillId="8" borderId="2" xfId="1" applyNumberFormat="1" applyFont="1" applyFill="1" applyBorder="1" applyAlignment="1">
      <alignment horizont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164" fontId="8" fillId="6" borderId="0" xfId="1" applyNumberFormat="1" applyFont="1" applyFill="1" applyBorder="1" applyAlignment="1">
      <alignment horizontal="center"/>
    </xf>
    <xf numFmtId="164" fontId="2" fillId="0" borderId="0" xfId="1" applyNumberFormat="1"/>
    <xf numFmtId="0" fontId="5" fillId="0" borderId="0" xfId="1" applyFont="1" applyBorder="1" applyAlignment="1">
      <alignment horizontal="right"/>
    </xf>
    <xf numFmtId="165" fontId="2" fillId="0" borderId="0" xfId="1" applyNumberFormat="1"/>
    <xf numFmtId="0" fontId="7" fillId="2" borderId="0" xfId="1" applyFont="1" applyFill="1" applyBorder="1" applyAlignment="1">
      <alignment horizontal="left" wrapText="1"/>
    </xf>
    <xf numFmtId="0" fontId="3" fillId="0" borderId="0" xfId="1" applyFont="1" applyBorder="1" applyAlignment="1">
      <alignment horizontal="right"/>
    </xf>
    <xf numFmtId="0" fontId="18" fillId="0" borderId="0" xfId="2" applyFont="1" applyAlignment="1">
      <alignment vertical="center"/>
    </xf>
    <xf numFmtId="164" fontId="19" fillId="0" borderId="0" xfId="1" applyNumberFormat="1" applyFont="1"/>
    <xf numFmtId="0" fontId="20" fillId="0" borderId="0" xfId="1" applyFont="1"/>
    <xf numFmtId="164" fontId="20" fillId="0" borderId="0" xfId="1" applyNumberFormat="1" applyFont="1"/>
    <xf numFmtId="0" fontId="21" fillId="0" borderId="0" xfId="1" applyFont="1" applyFill="1"/>
    <xf numFmtId="0" fontId="6" fillId="0" borderId="0" xfId="3"/>
    <xf numFmtId="0" fontId="10" fillId="0" borderId="0" xfId="3" applyFont="1"/>
    <xf numFmtId="0" fontId="6" fillId="0" borderId="0" xfId="3" applyFont="1"/>
    <xf numFmtId="0" fontId="7" fillId="0" borderId="2" xfId="3" applyFont="1" applyBorder="1" applyAlignment="1">
      <alignment horizontal="left" vertical="center"/>
    </xf>
    <xf numFmtId="164" fontId="6" fillId="0" borderId="0" xfId="3" applyNumberFormat="1"/>
    <xf numFmtId="0" fontId="7" fillId="0" borderId="6" xfId="3" applyFont="1" applyBorder="1" applyAlignment="1">
      <alignment horizontal="left" vertical="center" wrapText="1"/>
    </xf>
    <xf numFmtId="164" fontId="7" fillId="0" borderId="2" xfId="3" applyNumberFormat="1" applyFont="1" applyBorder="1" applyAlignment="1"/>
    <xf numFmtId="49" fontId="3" fillId="0" borderId="2" xfId="3" applyNumberFormat="1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164" fontId="3" fillId="0" borderId="2" xfId="3" applyNumberFormat="1" applyFont="1" applyBorder="1" applyAlignment="1"/>
    <xf numFmtId="0" fontId="3" fillId="0" borderId="11" xfId="4" applyFont="1" applyBorder="1" applyAlignment="1">
      <alignment horizontal="left" vertical="center" wrapText="1"/>
    </xf>
    <xf numFmtId="0" fontId="3" fillId="0" borderId="2" xfId="4" applyFont="1" applyBorder="1" applyAlignment="1">
      <alignment horizontal="left" vertical="center" wrapText="1"/>
    </xf>
    <xf numFmtId="0" fontId="7" fillId="0" borderId="11" xfId="4" applyFont="1" applyBorder="1" applyAlignment="1">
      <alignment horizontal="left" vertical="center" wrapText="1"/>
    </xf>
    <xf numFmtId="49" fontId="7" fillId="0" borderId="5" xfId="3" applyNumberFormat="1" applyFont="1" applyBorder="1" applyAlignment="1">
      <alignment horizontal="center"/>
    </xf>
    <xf numFmtId="0" fontId="3" fillId="6" borderId="2" xfId="3" applyFont="1" applyFill="1" applyBorder="1" applyAlignment="1">
      <alignment horizontal="left" vertical="center" wrapText="1"/>
    </xf>
    <xf numFmtId="49" fontId="3" fillId="0" borderId="5" xfId="3" applyNumberFormat="1" applyFont="1" applyBorder="1" applyAlignment="1">
      <alignment horizontal="center"/>
    </xf>
    <xf numFmtId="49" fontId="3" fillId="0" borderId="6" xfId="3" applyNumberFormat="1" applyFont="1" applyBorder="1" applyAlignment="1">
      <alignment horizontal="center"/>
    </xf>
    <xf numFmtId="49" fontId="3" fillId="0" borderId="1" xfId="3" applyNumberFormat="1" applyFont="1" applyBorder="1" applyAlignment="1">
      <alignment horizontal="center"/>
    </xf>
    <xf numFmtId="0" fontId="3" fillId="0" borderId="2" xfId="3" applyFont="1" applyBorder="1" applyAlignment="1">
      <alignment horizontal="left" vertical="center" wrapText="1"/>
    </xf>
    <xf numFmtId="0" fontId="7" fillId="0" borderId="2" xfId="3" applyFont="1" applyFill="1" applyBorder="1" applyAlignment="1">
      <alignment horizontal="left" vertical="center" wrapText="1"/>
    </xf>
    <xf numFmtId="49" fontId="7" fillId="0" borderId="2" xfId="3" applyNumberFormat="1" applyFont="1" applyFill="1" applyBorder="1" applyAlignment="1">
      <alignment horizontal="center"/>
    </xf>
    <xf numFmtId="0" fontId="7" fillId="0" borderId="2" xfId="3" applyFont="1" applyBorder="1" applyAlignment="1">
      <alignment horizontal="center"/>
    </xf>
    <xf numFmtId="49" fontId="3" fillId="0" borderId="2" xfId="3" applyNumberFormat="1" applyFont="1" applyFill="1" applyBorder="1" applyAlignment="1">
      <alignment horizontal="center"/>
    </xf>
    <xf numFmtId="0" fontId="3" fillId="0" borderId="2" xfId="3" applyFont="1" applyBorder="1" applyAlignment="1">
      <alignment horizontal="left" vertical="center"/>
    </xf>
    <xf numFmtId="0" fontId="7" fillId="0" borderId="2" xfId="4" applyFont="1" applyBorder="1" applyAlignment="1">
      <alignment horizontal="left" vertical="center" wrapText="1"/>
    </xf>
    <xf numFmtId="164" fontId="7" fillId="2" borderId="2" xfId="3" applyNumberFormat="1" applyFont="1" applyFill="1" applyBorder="1" applyAlignment="1"/>
    <xf numFmtId="49" fontId="7" fillId="0" borderId="2" xfId="3" applyNumberFormat="1" applyFont="1" applyBorder="1" applyAlignment="1">
      <alignment horizontal="center"/>
    </xf>
    <xf numFmtId="0" fontId="7" fillId="0" borderId="2" xfId="4" applyFont="1" applyFill="1" applyBorder="1" applyAlignment="1">
      <alignment horizontal="left" vertical="center" wrapText="1"/>
    </xf>
    <xf numFmtId="164" fontId="7" fillId="0" borderId="2" xfId="3" applyNumberFormat="1" applyFont="1" applyBorder="1"/>
    <xf numFmtId="0" fontId="3" fillId="0" borderId="2" xfId="3" applyFont="1" applyFill="1" applyBorder="1" applyAlignment="1">
      <alignment horizontal="center"/>
    </xf>
    <xf numFmtId="0" fontId="7" fillId="2" borderId="6" xfId="4" applyFont="1" applyFill="1" applyBorder="1" applyAlignment="1">
      <alignment horizontal="left" vertical="center" wrapText="1"/>
    </xf>
    <xf numFmtId="0" fontId="7" fillId="2" borderId="2" xfId="3" applyFont="1" applyFill="1" applyBorder="1" applyAlignment="1">
      <alignment horizontal="center"/>
    </xf>
    <xf numFmtId="164" fontId="7" fillId="2" borderId="2" xfId="3" applyNumberFormat="1" applyFont="1" applyFill="1" applyBorder="1" applyAlignment="1">
      <alignment horizontal="right"/>
    </xf>
    <xf numFmtId="0" fontId="3" fillId="2" borderId="11" xfId="4" applyFont="1" applyFill="1" applyBorder="1" applyAlignment="1">
      <alignment horizontal="left" vertical="center" wrapText="1"/>
    </xf>
    <xf numFmtId="0" fontId="3" fillId="2" borderId="2" xfId="3" applyFont="1" applyFill="1" applyBorder="1" applyAlignment="1">
      <alignment horizontal="center"/>
    </xf>
    <xf numFmtId="164" fontId="3" fillId="2" borderId="2" xfId="3" applyNumberFormat="1" applyFont="1" applyFill="1" applyBorder="1" applyAlignment="1">
      <alignment horizontal="right"/>
    </xf>
    <xf numFmtId="0" fontId="3" fillId="2" borderId="2" xfId="3" applyFont="1" applyFill="1" applyBorder="1" applyAlignment="1">
      <alignment horizontal="left" vertical="center" wrapText="1"/>
    </xf>
    <xf numFmtId="2" fontId="3" fillId="0" borderId="2" xfId="3" applyNumberFormat="1" applyFont="1" applyBorder="1" applyAlignment="1">
      <alignment horizontal="center"/>
    </xf>
    <xf numFmtId="1" fontId="3" fillId="0" borderId="2" xfId="3" applyNumberFormat="1" applyFont="1" applyBorder="1" applyAlignment="1">
      <alignment horizontal="center"/>
    </xf>
    <xf numFmtId="0" fontId="7" fillId="0" borderId="6" xfId="4" applyFont="1" applyBorder="1" applyAlignment="1">
      <alignment horizontal="left" vertical="center" wrapText="1"/>
    </xf>
    <xf numFmtId="164" fontId="3" fillId="0" borderId="6" xfId="3" applyNumberFormat="1" applyFont="1" applyBorder="1" applyAlignment="1"/>
    <xf numFmtId="0" fontId="7" fillId="0" borderId="2" xfId="3" applyFont="1" applyBorder="1" applyAlignment="1">
      <alignment horizontal="left" vertical="center" wrapText="1"/>
    </xf>
    <xf numFmtId="0" fontId="7" fillId="0" borderId="1" xfId="3" applyFont="1" applyBorder="1" applyAlignment="1">
      <alignment horizontal="center"/>
    </xf>
    <xf numFmtId="49" fontId="7" fillId="0" borderId="2" xfId="4" applyNumberFormat="1" applyFont="1" applyBorder="1" applyAlignment="1">
      <alignment horizontal="center"/>
    </xf>
    <xf numFmtId="164" fontId="3" fillId="0" borderId="2" xfId="3" applyNumberFormat="1" applyFont="1" applyBorder="1"/>
    <xf numFmtId="0" fontId="7" fillId="0" borderId="2" xfId="4" applyFont="1" applyBorder="1" applyAlignment="1">
      <alignment horizontal="left" vertical="center"/>
    </xf>
    <xf numFmtId="0" fontId="7" fillId="0" borderId="1" xfId="4" applyFont="1" applyBorder="1" applyAlignment="1">
      <alignment horizontal="center"/>
    </xf>
    <xf numFmtId="164" fontId="7" fillId="0" borderId="2" xfId="4" applyNumberFormat="1" applyFont="1" applyFill="1" applyBorder="1" applyAlignment="1">
      <alignment horizontal="right"/>
    </xf>
    <xf numFmtId="0" fontId="7" fillId="0" borderId="13" xfId="4" applyFont="1" applyBorder="1" applyAlignment="1">
      <alignment horizontal="left" vertical="center" wrapText="1"/>
    </xf>
    <xf numFmtId="2" fontId="7" fillId="0" borderId="2" xfId="4" applyNumberFormat="1" applyFont="1" applyBorder="1" applyAlignment="1">
      <alignment horizontal="left" vertical="center" wrapText="1"/>
    </xf>
    <xf numFmtId="49" fontId="7" fillId="0" borderId="2" xfId="4" applyNumberFormat="1" applyFont="1" applyFill="1" applyBorder="1" applyAlignment="1">
      <alignment horizontal="center"/>
    </xf>
    <xf numFmtId="4" fontId="3" fillId="0" borderId="6" xfId="4" applyNumberFormat="1" applyFont="1" applyBorder="1" applyAlignment="1">
      <alignment horizontal="left" vertical="center" wrapText="1"/>
    </xf>
    <xf numFmtId="49" fontId="3" fillId="0" borderId="2" xfId="4" applyNumberFormat="1" applyFont="1" applyBorder="1" applyAlignment="1">
      <alignment horizontal="center"/>
    </xf>
    <xf numFmtId="49" fontId="3" fillId="0" borderId="2" xfId="4" applyNumberFormat="1" applyFont="1" applyFill="1" applyBorder="1" applyAlignment="1">
      <alignment horizontal="center"/>
    </xf>
    <xf numFmtId="0" fontId="3" fillId="0" borderId="2" xfId="4" applyFont="1" applyBorder="1" applyAlignment="1">
      <alignment horizontal="center"/>
    </xf>
    <xf numFmtId="164" fontId="3" fillId="0" borderId="6" xfId="4" applyNumberFormat="1" applyFont="1" applyBorder="1" applyAlignment="1"/>
    <xf numFmtId="0" fontId="3" fillId="0" borderId="14" xfId="4" applyFont="1" applyBorder="1" applyAlignment="1">
      <alignment horizontal="left" vertical="center"/>
    </xf>
    <xf numFmtId="164" fontId="3" fillId="0" borderId="2" xfId="4" applyNumberFormat="1" applyFont="1" applyBorder="1" applyAlignment="1"/>
    <xf numFmtId="0" fontId="7" fillId="0" borderId="2" xfId="3" applyFont="1" applyFill="1" applyBorder="1" applyAlignment="1">
      <alignment horizontal="left" vertical="center"/>
    </xf>
    <xf numFmtId="0" fontId="7" fillId="0" borderId="2" xfId="3" applyFont="1" applyFill="1" applyBorder="1" applyAlignment="1">
      <alignment horizontal="center"/>
    </xf>
    <xf numFmtId="164" fontId="7" fillId="0" borderId="2" xfId="3" applyNumberFormat="1" applyFont="1" applyFill="1" applyBorder="1"/>
    <xf numFmtId="164" fontId="3" fillId="0" borderId="2" xfId="3" applyNumberFormat="1" applyFont="1" applyFill="1" applyBorder="1"/>
    <xf numFmtId="49" fontId="7" fillId="0" borderId="2" xfId="21" applyNumberFormat="1" applyFont="1" applyBorder="1" applyAlignment="1">
      <alignment horizontal="center"/>
    </xf>
    <xf numFmtId="49" fontId="7" fillId="0" borderId="5" xfId="21" applyNumberFormat="1" applyFont="1" applyBorder="1" applyAlignment="1">
      <alignment horizontal="center"/>
    </xf>
    <xf numFmtId="164" fontId="7" fillId="0" borderId="6" xfId="3" applyNumberFormat="1" applyFont="1" applyBorder="1"/>
    <xf numFmtId="0" fontId="3" fillId="0" borderId="2" xfId="4" applyFont="1" applyBorder="1" applyAlignment="1">
      <alignment horizontal="left" vertical="center"/>
    </xf>
    <xf numFmtId="164" fontId="3" fillId="0" borderId="6" xfId="3" applyNumberFormat="1" applyFont="1" applyBorder="1"/>
    <xf numFmtId="0" fontId="7" fillId="0" borderId="2" xfId="4" applyFont="1" applyBorder="1" applyAlignment="1">
      <alignment vertical="center" wrapText="1"/>
    </xf>
    <xf numFmtId="0" fontId="3" fillId="2" borderId="2" xfId="4" applyFont="1" applyFill="1" applyBorder="1"/>
    <xf numFmtId="49" fontId="3" fillId="0" borderId="12" xfId="3" applyNumberFormat="1" applyFont="1" applyBorder="1" applyAlignment="1">
      <alignment horizontal="center"/>
    </xf>
    <xf numFmtId="49" fontId="7" fillId="2" borderId="2" xfId="4" applyNumberFormat="1" applyFont="1" applyFill="1" applyBorder="1" applyAlignment="1">
      <alignment horizontal="center"/>
    </xf>
    <xf numFmtId="164" fontId="7" fillId="0" borderId="2" xfId="4" applyNumberFormat="1" applyFont="1" applyBorder="1" applyAlignment="1"/>
    <xf numFmtId="49" fontId="3" fillId="2" borderId="2" xfId="4" applyNumberFormat="1" applyFont="1" applyFill="1" applyBorder="1" applyAlignment="1">
      <alignment horizontal="center"/>
    </xf>
    <xf numFmtId="0" fontId="3" fillId="0" borderId="1" xfId="4" applyFont="1" applyBorder="1" applyAlignment="1">
      <alignment horizontal="center"/>
    </xf>
    <xf numFmtId="0" fontId="7" fillId="0" borderId="2" xfId="3" applyFont="1" applyBorder="1"/>
    <xf numFmtId="0" fontId="7" fillId="0" borderId="13" xfId="3" applyFont="1" applyBorder="1" applyAlignment="1">
      <alignment horizontal="left" vertical="center"/>
    </xf>
    <xf numFmtId="0" fontId="3" fillId="0" borderId="6" xfId="4" applyFont="1" applyBorder="1" applyAlignment="1">
      <alignment horizontal="left" vertical="center" wrapText="1"/>
    </xf>
    <xf numFmtId="49" fontId="3" fillId="2" borderId="2" xfId="3" applyNumberFormat="1" applyFont="1" applyFill="1" applyBorder="1" applyAlignment="1">
      <alignment horizontal="center"/>
    </xf>
    <xf numFmtId="0" fontId="3" fillId="6" borderId="2" xfId="4" applyFont="1" applyFill="1" applyBorder="1" applyAlignment="1">
      <alignment horizontal="left" vertical="center" wrapText="1"/>
    </xf>
    <xf numFmtId="0" fontId="3" fillId="0" borderId="6" xfId="4" applyFont="1" applyBorder="1" applyAlignment="1">
      <alignment horizontal="left" wrapText="1"/>
    </xf>
    <xf numFmtId="0" fontId="3" fillId="0" borderId="6" xfId="3" applyFont="1" applyBorder="1" applyAlignment="1">
      <alignment horizontal="left" vertical="center" wrapText="1"/>
    </xf>
    <xf numFmtId="49" fontId="7" fillId="0" borderId="2" xfId="3" applyNumberFormat="1" applyFont="1" applyBorder="1"/>
    <xf numFmtId="0" fontId="3" fillId="0" borderId="2" xfId="3" applyFont="1" applyBorder="1"/>
    <xf numFmtId="0" fontId="7" fillId="0" borderId="2" xfId="4" applyFont="1" applyBorder="1"/>
    <xf numFmtId="164" fontId="7" fillId="0" borderId="2" xfId="4" applyNumberFormat="1" applyFont="1" applyBorder="1"/>
    <xf numFmtId="0" fontId="7" fillId="7" borderId="2" xfId="4" applyFont="1" applyFill="1" applyBorder="1" applyAlignment="1">
      <alignment horizontal="left" vertical="center"/>
    </xf>
    <xf numFmtId="49" fontId="3" fillId="7" borderId="2" xfId="4" applyNumberFormat="1" applyFont="1" applyFill="1" applyBorder="1" applyAlignment="1">
      <alignment horizontal="center"/>
    </xf>
    <xf numFmtId="165" fontId="7" fillId="7" borderId="2" xfId="4" applyNumberFormat="1" applyFont="1" applyFill="1" applyBorder="1"/>
    <xf numFmtId="164" fontId="7" fillId="7" borderId="2" xfId="4" applyNumberFormat="1" applyFont="1" applyFill="1" applyBorder="1"/>
    <xf numFmtId="0" fontId="3" fillId="0" borderId="9" xfId="3" applyFont="1" applyBorder="1"/>
    <xf numFmtId="1" fontId="3" fillId="0" borderId="9" xfId="3" applyNumberFormat="1" applyFont="1" applyFill="1" applyBorder="1" applyAlignment="1">
      <alignment horizontal="center"/>
    </xf>
    <xf numFmtId="0" fontId="3" fillId="0" borderId="9" xfId="3" applyFont="1" applyBorder="1" applyAlignment="1">
      <alignment horizontal="center"/>
    </xf>
    <xf numFmtId="164" fontId="6" fillId="0" borderId="0" xfId="3" applyNumberFormat="1" applyFont="1"/>
    <xf numFmtId="0" fontId="9" fillId="0" borderId="0" xfId="3" applyFont="1" applyBorder="1"/>
    <xf numFmtId="1" fontId="9" fillId="0" borderId="0" xfId="3" applyNumberFormat="1" applyFont="1" applyFill="1" applyBorder="1" applyAlignment="1">
      <alignment horizontal="center"/>
    </xf>
    <xf numFmtId="0" fontId="9" fillId="0" borderId="0" xfId="3" applyFont="1" applyBorder="1" applyAlignment="1">
      <alignment horizontal="center"/>
    </xf>
    <xf numFmtId="0" fontId="22" fillId="0" borderId="0" xfId="3" applyFont="1" applyFill="1" applyBorder="1"/>
    <xf numFmtId="0" fontId="6" fillId="0" borderId="0" xfId="3" applyFill="1" applyBorder="1"/>
    <xf numFmtId="0" fontId="8" fillId="0" borderId="0" xfId="3" applyFont="1" applyFill="1" applyBorder="1" applyAlignment="1">
      <alignment horizontal="center"/>
    </xf>
    <xf numFmtId="0" fontId="6" fillId="0" borderId="0" xfId="3" applyFont="1" applyFill="1" applyBorder="1"/>
    <xf numFmtId="0" fontId="22" fillId="0" borderId="0" xfId="3" applyFont="1" applyFill="1" applyBorder="1" applyAlignment="1">
      <alignment horizontal="center"/>
    </xf>
    <xf numFmtId="0" fontId="22" fillId="0" borderId="0" xfId="3" applyFont="1" applyFill="1" applyBorder="1" applyAlignment="1">
      <alignment horizontal="left"/>
    </xf>
    <xf numFmtId="167" fontId="22" fillId="0" borderId="0" xfId="21" applyNumberFormat="1" applyFont="1" applyFill="1" applyBorder="1" applyAlignment="1">
      <alignment horizontal="center"/>
    </xf>
    <xf numFmtId="0" fontId="22" fillId="0" borderId="0" xfId="3" applyFont="1" applyFill="1" applyBorder="1" applyAlignment="1"/>
    <xf numFmtId="166" fontId="22" fillId="0" borderId="0" xfId="21" applyFont="1" applyFill="1" applyBorder="1" applyAlignment="1">
      <alignment horizontal="center"/>
    </xf>
    <xf numFmtId="0" fontId="9" fillId="0" borderId="0" xfId="3" applyFont="1" applyFill="1" applyBorder="1"/>
    <xf numFmtId="0" fontId="9" fillId="0" borderId="0" xfId="3" applyFont="1" applyFill="1" applyBorder="1" applyAlignment="1">
      <alignment horizontal="center"/>
    </xf>
    <xf numFmtId="0" fontId="9" fillId="0" borderId="0" xfId="3" applyFont="1" applyFill="1" applyBorder="1" applyAlignment="1"/>
    <xf numFmtId="2" fontId="9" fillId="0" borderId="0" xfId="3" applyNumberFormat="1" applyFont="1" applyFill="1" applyBorder="1" applyAlignment="1">
      <alignment horizontal="center"/>
    </xf>
    <xf numFmtId="3" fontId="9" fillId="0" borderId="0" xfId="3" applyNumberFormat="1" applyFont="1" applyFill="1" applyBorder="1" applyAlignment="1">
      <alignment horizontal="center"/>
    </xf>
    <xf numFmtId="168" fontId="22" fillId="0" borderId="0" xfId="3" applyNumberFormat="1" applyFont="1" applyFill="1" applyBorder="1" applyAlignment="1">
      <alignment horizontal="center"/>
    </xf>
    <xf numFmtId="168" fontId="9" fillId="0" borderId="0" xfId="3" applyNumberFormat="1" applyFont="1" applyFill="1" applyBorder="1" applyAlignment="1">
      <alignment horizontal="center"/>
    </xf>
    <xf numFmtId="166" fontId="9" fillId="0" borderId="0" xfId="21" applyFont="1" applyFill="1" applyBorder="1" applyAlignment="1">
      <alignment horizontal="center"/>
    </xf>
    <xf numFmtId="0" fontId="23" fillId="0" borderId="0" xfId="3" applyFont="1" applyFill="1" applyBorder="1" applyAlignment="1">
      <alignment horizontal="center"/>
    </xf>
    <xf numFmtId="1" fontId="22" fillId="0" borderId="0" xfId="3" applyNumberFormat="1" applyFont="1" applyFill="1" applyBorder="1" applyAlignment="1">
      <alignment horizontal="center"/>
    </xf>
    <xf numFmtId="0" fontId="6" fillId="0" borderId="0" xfId="4"/>
    <xf numFmtId="167" fontId="7" fillId="0" borderId="12" xfId="19" applyNumberFormat="1" applyFont="1" applyBorder="1" applyAlignment="1">
      <alignment horizontal="center"/>
    </xf>
    <xf numFmtId="0" fontId="7" fillId="0" borderId="10" xfId="4" applyFont="1" applyBorder="1" applyAlignment="1">
      <alignment horizontal="center"/>
    </xf>
    <xf numFmtId="0" fontId="7" fillId="0" borderId="6" xfId="4" applyFont="1" applyBorder="1" applyAlignment="1"/>
    <xf numFmtId="164" fontId="7" fillId="0" borderId="6" xfId="4" applyNumberFormat="1" applyFont="1" applyBorder="1" applyAlignment="1"/>
    <xf numFmtId="164" fontId="6" fillId="0" borderId="0" xfId="4" applyNumberFormat="1"/>
    <xf numFmtId="0" fontId="7" fillId="0" borderId="5" xfId="4" applyFont="1" applyBorder="1" applyAlignment="1">
      <alignment horizontal="left" vertical="center"/>
    </xf>
    <xf numFmtId="49" fontId="7" fillId="0" borderId="2" xfId="19" applyNumberFormat="1" applyFont="1" applyBorder="1" applyAlignment="1">
      <alignment horizontal="center"/>
    </xf>
    <xf numFmtId="49" fontId="7" fillId="0" borderId="10" xfId="4" applyNumberFormat="1" applyFont="1" applyBorder="1" applyAlignment="1">
      <alignment horizontal="center"/>
    </xf>
    <xf numFmtId="49" fontId="7" fillId="0" borderId="7" xfId="19" applyNumberFormat="1" applyFont="1" applyBorder="1" applyAlignment="1">
      <alignment horizontal="center"/>
    </xf>
    <xf numFmtId="49" fontId="7" fillId="0" borderId="6" xfId="4" applyNumberFormat="1" applyFont="1" applyBorder="1" applyAlignment="1">
      <alignment horizontal="center"/>
    </xf>
    <xf numFmtId="0" fontId="7" fillId="0" borderId="2" xfId="4" applyFont="1" applyBorder="1" applyAlignment="1"/>
    <xf numFmtId="0" fontId="7" fillId="0" borderId="6" xfId="4" applyFont="1" applyBorder="1" applyAlignment="1">
      <alignment horizontal="left" vertical="center"/>
    </xf>
    <xf numFmtId="49" fontId="7" fillId="0" borderId="6" xfId="4" applyNumberFormat="1" applyFont="1" applyBorder="1" applyAlignment="1">
      <alignment horizontal="center" wrapText="1"/>
    </xf>
    <xf numFmtId="0" fontId="7" fillId="0" borderId="2" xfId="4" applyFont="1" applyBorder="1" applyAlignment="1">
      <alignment wrapText="1"/>
    </xf>
    <xf numFmtId="164" fontId="7" fillId="0" borderId="6" xfId="4" applyNumberFormat="1" applyFont="1" applyBorder="1" applyAlignment="1">
      <alignment wrapText="1"/>
    </xf>
    <xf numFmtId="0" fontId="6" fillId="0" borderId="0" xfId="4" applyAlignment="1">
      <alignment wrapText="1"/>
    </xf>
    <xf numFmtId="0" fontId="3" fillId="2" borderId="2" xfId="4" applyFont="1" applyFill="1" applyBorder="1" applyAlignment="1">
      <alignment horizontal="left" vertical="center" wrapText="1"/>
    </xf>
    <xf numFmtId="49" fontId="3" fillId="0" borderId="5" xfId="4" applyNumberFormat="1" applyFont="1" applyBorder="1" applyAlignment="1">
      <alignment horizontal="center"/>
    </xf>
    <xf numFmtId="49" fontId="3" fillId="0" borderId="6" xfId="4" applyNumberFormat="1" applyFont="1" applyBorder="1" applyAlignment="1">
      <alignment horizontal="center"/>
    </xf>
    <xf numFmtId="0" fontId="3" fillId="0" borderId="2" xfId="4" applyFont="1" applyBorder="1" applyAlignment="1"/>
    <xf numFmtId="49" fontId="3" fillId="0" borderId="1" xfId="4" applyNumberFormat="1" applyFont="1" applyBorder="1" applyAlignment="1">
      <alignment horizontal="center"/>
    </xf>
    <xf numFmtId="0" fontId="3" fillId="0" borderId="6" xfId="4" applyFont="1" applyBorder="1" applyAlignment="1">
      <alignment horizontal="center"/>
    </xf>
    <xf numFmtId="49" fontId="7" fillId="0" borderId="5" xfId="4" applyNumberFormat="1" applyFont="1" applyBorder="1" applyAlignment="1">
      <alignment horizontal="center"/>
    </xf>
    <xf numFmtId="49" fontId="7" fillId="0" borderId="5" xfId="4" applyNumberFormat="1" applyFont="1" applyFill="1" applyBorder="1" applyAlignment="1">
      <alignment horizontal="center"/>
    </xf>
    <xf numFmtId="0" fontId="7" fillId="0" borderId="5" xfId="4" applyFont="1" applyBorder="1" applyAlignment="1">
      <alignment horizontal="center"/>
    </xf>
    <xf numFmtId="164" fontId="7" fillId="2" borderId="6" xfId="4" applyNumberFormat="1" applyFont="1" applyFill="1" applyBorder="1" applyAlignment="1"/>
    <xf numFmtId="0" fontId="3" fillId="0" borderId="5" xfId="4" applyFont="1" applyBorder="1" applyAlignment="1">
      <alignment horizontal="center"/>
    </xf>
    <xf numFmtId="49" fontId="7" fillId="0" borderId="1" xfId="4" applyNumberFormat="1" applyFont="1" applyBorder="1" applyAlignment="1">
      <alignment horizontal="center"/>
    </xf>
    <xf numFmtId="165" fontId="7" fillId="0" borderId="2" xfId="4" applyNumberFormat="1" applyFont="1" applyBorder="1" applyAlignment="1"/>
    <xf numFmtId="0" fontId="7" fillId="0" borderId="2" xfId="4" applyFont="1" applyFill="1" applyBorder="1" applyAlignment="1"/>
    <xf numFmtId="0" fontId="7" fillId="0" borderId="2" xfId="4" applyFont="1" applyBorder="1" applyAlignment="1">
      <alignment horizontal="center"/>
    </xf>
    <xf numFmtId="0" fontId="3" fillId="0" borderId="2" xfId="4" applyFont="1" applyFill="1" applyBorder="1" applyAlignment="1">
      <alignment horizontal="center"/>
    </xf>
    <xf numFmtId="49" fontId="3" fillId="0" borderId="6" xfId="4" applyNumberFormat="1" applyFont="1" applyFill="1" applyBorder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7" fillId="2" borderId="2" xfId="4" applyFont="1" applyFill="1" applyBorder="1" applyAlignment="1">
      <alignment horizontal="left" vertical="center"/>
    </xf>
    <xf numFmtId="0" fontId="7" fillId="2" borderId="2" xfId="4" applyFont="1" applyFill="1" applyBorder="1" applyAlignment="1">
      <alignment horizontal="center"/>
    </xf>
    <xf numFmtId="0" fontId="3" fillId="2" borderId="2" xfId="4" applyFont="1" applyFill="1" applyBorder="1" applyAlignment="1">
      <alignment horizontal="left" vertical="center"/>
    </xf>
    <xf numFmtId="49" fontId="7" fillId="0" borderId="12" xfId="4" applyNumberFormat="1" applyFont="1" applyBorder="1" applyAlignment="1">
      <alignment horizontal="center"/>
    </xf>
    <xf numFmtId="164" fontId="3" fillId="0" borderId="2" xfId="4" applyNumberFormat="1" applyFont="1" applyBorder="1" applyAlignment="1">
      <alignment horizontal="right"/>
    </xf>
    <xf numFmtId="164" fontId="3" fillId="0" borderId="2" xfId="4" applyNumberFormat="1" applyFont="1" applyFill="1" applyBorder="1" applyAlignment="1">
      <alignment horizontal="right"/>
    </xf>
    <xf numFmtId="0" fontId="7" fillId="2" borderId="2" xfId="4" applyFont="1" applyFill="1" applyBorder="1"/>
    <xf numFmtId="0" fontId="7" fillId="0" borderId="2" xfId="4" applyFont="1" applyFill="1" applyBorder="1" applyAlignment="1">
      <alignment horizontal="left" vertical="center"/>
    </xf>
    <xf numFmtId="164" fontId="7" fillId="0" borderId="6" xfId="4" applyNumberFormat="1" applyFont="1" applyFill="1" applyBorder="1" applyAlignment="1"/>
    <xf numFmtId="164" fontId="3" fillId="0" borderId="6" xfId="4" applyNumberFormat="1" applyFont="1" applyFill="1" applyBorder="1" applyAlignment="1"/>
    <xf numFmtId="164" fontId="3" fillId="0" borderId="2" xfId="4" applyNumberFormat="1" applyFont="1" applyFill="1" applyBorder="1" applyAlignment="1"/>
    <xf numFmtId="164" fontId="7" fillId="0" borderId="2" xfId="4" applyNumberFormat="1" applyFont="1" applyFill="1" applyBorder="1" applyAlignment="1"/>
    <xf numFmtId="49" fontId="3" fillId="0" borderId="12" xfId="4" applyNumberFormat="1" applyFont="1" applyBorder="1" applyAlignment="1">
      <alignment horizontal="center"/>
    </xf>
    <xf numFmtId="164" fontId="3" fillId="2" borderId="6" xfId="4" applyNumberFormat="1" applyFont="1" applyFill="1" applyBorder="1" applyAlignment="1"/>
    <xf numFmtId="164" fontId="7" fillId="2" borderId="2" xfId="4" applyNumberFormat="1" applyFont="1" applyFill="1" applyBorder="1" applyAlignment="1"/>
    <xf numFmtId="164" fontId="3" fillId="2" borderId="2" xfId="4" applyNumberFormat="1" applyFont="1" applyFill="1" applyBorder="1" applyAlignment="1"/>
    <xf numFmtId="0" fontId="7" fillId="0" borderId="13" xfId="3" applyFont="1" applyBorder="1" applyAlignment="1">
      <alignment vertical="center" wrapText="1"/>
    </xf>
    <xf numFmtId="0" fontId="3" fillId="0" borderId="6" xfId="4" applyFont="1" applyBorder="1" applyAlignment="1">
      <alignment horizontal="left" vertical="center"/>
    </xf>
    <xf numFmtId="0" fontId="3" fillId="0" borderId="2" xfId="4" applyFont="1" applyBorder="1"/>
    <xf numFmtId="164" fontId="3" fillId="0" borderId="2" xfId="4" applyNumberFormat="1" applyFont="1" applyBorder="1"/>
    <xf numFmtId="0" fontId="3" fillId="0" borderId="6" xfId="4" applyFont="1" applyBorder="1" applyAlignment="1">
      <alignment horizontal="left"/>
    </xf>
    <xf numFmtId="0" fontId="7" fillId="0" borderId="13" xfId="4" applyFont="1" applyFill="1" applyBorder="1" applyAlignment="1">
      <alignment horizontal="left" vertical="center"/>
    </xf>
    <xf numFmtId="49" fontId="7" fillId="0" borderId="2" xfId="4" applyNumberFormat="1" applyFont="1" applyBorder="1"/>
    <xf numFmtId="0" fontId="7" fillId="0" borderId="13" xfId="4" applyFont="1" applyBorder="1" applyAlignment="1">
      <alignment horizontal="left" vertical="center"/>
    </xf>
    <xf numFmtId="0" fontId="7" fillId="7" borderId="2" xfId="4" applyFont="1" applyFill="1" applyBorder="1" applyAlignment="1"/>
    <xf numFmtId="0" fontId="9" fillId="0" borderId="9" xfId="4" applyFont="1" applyBorder="1"/>
    <xf numFmtId="49" fontId="9" fillId="0" borderId="9" xfId="4" applyNumberFormat="1" applyFont="1" applyFill="1" applyBorder="1" applyAlignment="1">
      <alignment horizontal="center"/>
    </xf>
    <xf numFmtId="0" fontId="9" fillId="0" borderId="9" xfId="4" applyFont="1" applyFill="1" applyBorder="1" applyAlignment="1">
      <alignment horizontal="center"/>
    </xf>
    <xf numFmtId="4" fontId="9" fillId="0" borderId="9" xfId="4" applyNumberFormat="1" applyFont="1" applyBorder="1"/>
    <xf numFmtId="0" fontId="22" fillId="0" borderId="0" xfId="4" applyFont="1" applyFill="1" applyBorder="1"/>
    <xf numFmtId="49" fontId="22" fillId="0" borderId="0" xfId="4" applyNumberFormat="1" applyFont="1" applyFill="1" applyBorder="1" applyAlignment="1">
      <alignment horizontal="center"/>
    </xf>
    <xf numFmtId="49" fontId="22" fillId="0" borderId="0" xfId="4" applyNumberFormat="1" applyFont="1" applyBorder="1"/>
    <xf numFmtId="0" fontId="22" fillId="0" borderId="0" xfId="4" applyFont="1" applyBorder="1"/>
    <xf numFmtId="0" fontId="9" fillId="0" borderId="0" xfId="4" applyFont="1" applyBorder="1"/>
    <xf numFmtId="0" fontId="9" fillId="0" borderId="0" xfId="4" applyFont="1" applyFill="1" applyBorder="1" applyAlignment="1">
      <alignment horizontal="center"/>
    </xf>
    <xf numFmtId="0" fontId="9" fillId="6" borderId="0" xfId="4" applyFont="1" applyFill="1" applyBorder="1"/>
    <xf numFmtId="1" fontId="22" fillId="0" borderId="0" xfId="4" applyNumberFormat="1" applyFont="1" applyFill="1" applyBorder="1" applyAlignment="1">
      <alignment horizontal="center"/>
    </xf>
    <xf numFmtId="0" fontId="22" fillId="0" borderId="0" xfId="4" applyFont="1" applyFill="1" applyBorder="1" applyAlignment="1">
      <alignment horizontal="center"/>
    </xf>
    <xf numFmtId="1" fontId="9" fillId="0" borderId="0" xfId="4" applyNumberFormat="1" applyFont="1" applyFill="1" applyBorder="1" applyAlignment="1">
      <alignment horizontal="center"/>
    </xf>
    <xf numFmtId="0" fontId="22" fillId="0" borderId="0" xfId="4" applyFont="1" applyBorder="1" applyAlignment="1">
      <alignment horizontal="center"/>
    </xf>
    <xf numFmtId="0" fontId="9" fillId="0" borderId="0" xfId="4" applyFont="1" applyBorder="1" applyAlignment="1">
      <alignment horizontal="center"/>
    </xf>
    <xf numFmtId="0" fontId="9" fillId="0" borderId="0" xfId="4" applyFont="1" applyFill="1" applyBorder="1"/>
    <xf numFmtId="165" fontId="22" fillId="0" borderId="0" xfId="4" applyNumberFormat="1" applyFont="1" applyBorder="1"/>
    <xf numFmtId="0" fontId="6" fillId="0" borderId="0" xfId="4" applyBorder="1"/>
    <xf numFmtId="0" fontId="3" fillId="0" borderId="0" xfId="3" applyFont="1"/>
    <xf numFmtId="0" fontId="7" fillId="0" borderId="0" xfId="3" applyFont="1" applyBorder="1"/>
    <xf numFmtId="49" fontId="3" fillId="0" borderId="6" xfId="21" applyNumberFormat="1" applyFont="1" applyBorder="1" applyAlignment="1">
      <alignment horizontal="center"/>
    </xf>
    <xf numFmtId="49" fontId="3" fillId="0" borderId="10" xfId="3" applyNumberFormat="1" applyFont="1" applyBorder="1" applyAlignment="1">
      <alignment horizontal="center"/>
    </xf>
    <xf numFmtId="49" fontId="3" fillId="0" borderId="7" xfId="21" applyNumberFormat="1" applyFont="1" applyBorder="1" applyAlignment="1">
      <alignment horizontal="center"/>
    </xf>
    <xf numFmtId="49" fontId="3" fillId="0" borderId="11" xfId="3" applyNumberFormat="1" applyFont="1" applyBorder="1" applyAlignment="1">
      <alignment horizontal="center"/>
    </xf>
    <xf numFmtId="164" fontId="3" fillId="2" borderId="2" xfId="3" applyNumberFormat="1" applyFont="1" applyFill="1" applyBorder="1" applyAlignment="1"/>
    <xf numFmtId="0" fontId="3" fillId="0" borderId="2" xfId="3" applyFont="1" applyFill="1" applyBorder="1" applyAlignment="1">
      <alignment horizontal="left" vertical="center"/>
    </xf>
    <xf numFmtId="0" fontId="3" fillId="0" borderId="13" xfId="3" applyFont="1" applyBorder="1" applyAlignment="1">
      <alignment horizontal="left" vertical="center"/>
    </xf>
    <xf numFmtId="49" fontId="3" fillId="0" borderId="2" xfId="3" applyNumberFormat="1" applyFont="1" applyFill="1" applyBorder="1" applyAlignment="1">
      <alignment horizontal="center" vertical="center"/>
    </xf>
    <xf numFmtId="49" fontId="3" fillId="0" borderId="2" xfId="3" applyNumberFormat="1" applyFont="1" applyBorder="1" applyAlignment="1">
      <alignment horizontal="center" vertical="center"/>
    </xf>
    <xf numFmtId="49" fontId="3" fillId="7" borderId="2" xfId="4" applyNumberFormat="1" applyFont="1" applyFill="1" applyBorder="1" applyAlignment="1">
      <alignment horizontal="center" vertical="center"/>
    </xf>
    <xf numFmtId="164" fontId="3" fillId="0" borderId="9" xfId="3" applyNumberFormat="1" applyFont="1" applyBorder="1"/>
    <xf numFmtId="0" fontId="3" fillId="0" borderId="0" xfId="3" applyFont="1" applyBorder="1"/>
    <xf numFmtId="1" fontId="3" fillId="0" borderId="0" xfId="3" applyNumberFormat="1" applyFont="1" applyFill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3" fillId="0" borderId="5" xfId="4" applyFont="1" applyBorder="1" applyAlignment="1"/>
    <xf numFmtId="0" fontId="25" fillId="0" borderId="0" xfId="0" applyFont="1" applyAlignment="1">
      <alignment wrapText="1"/>
    </xf>
    <xf numFmtId="0" fontId="7" fillId="0" borderId="5" xfId="4" applyFont="1" applyBorder="1" applyAlignment="1"/>
    <xf numFmtId="0" fontId="25" fillId="0" borderId="2" xfId="0" applyFont="1" applyBorder="1"/>
    <xf numFmtId="164" fontId="7" fillId="0" borderId="2" xfId="4" applyNumberFormat="1" applyFont="1" applyBorder="1" applyAlignment="1">
      <alignment horizontal="right"/>
    </xf>
    <xf numFmtId="164" fontId="3" fillId="2" borderId="2" xfId="4" applyNumberFormat="1" applyFont="1" applyFill="1" applyBorder="1" applyAlignment="1">
      <alignment horizontal="right"/>
    </xf>
    <xf numFmtId="0" fontId="4" fillId="0" borderId="2" xfId="4" applyFont="1" applyBorder="1" applyAlignment="1">
      <alignment horizontal="left" vertical="center" wrapText="1"/>
    </xf>
    <xf numFmtId="164" fontId="26" fillId="0" borderId="0" xfId="4" applyNumberFormat="1" applyFont="1"/>
    <xf numFmtId="0" fontId="7" fillId="2" borderId="2" xfId="4" applyFont="1" applyFill="1" applyBorder="1" applyAlignment="1">
      <alignment horizontal="left" vertical="center" wrapText="1"/>
    </xf>
    <xf numFmtId="49" fontId="7" fillId="0" borderId="6" xfId="4" applyNumberFormat="1" applyFont="1" applyFill="1" applyBorder="1" applyAlignment="1">
      <alignment horizontal="center"/>
    </xf>
    <xf numFmtId="4" fontId="7" fillId="0" borderId="6" xfId="4" applyNumberFormat="1" applyFont="1" applyBorder="1" applyAlignment="1"/>
    <xf numFmtId="4" fontId="3" fillId="0" borderId="6" xfId="4" applyNumberFormat="1" applyFont="1" applyBorder="1" applyAlignment="1"/>
    <xf numFmtId="4" fontId="7" fillId="0" borderId="2" xfId="4" applyNumberFormat="1" applyFont="1" applyBorder="1" applyAlignment="1"/>
    <xf numFmtId="4" fontId="3" fillId="0" borderId="2" xfId="4" applyNumberFormat="1" applyFont="1" applyBorder="1" applyAlignment="1"/>
    <xf numFmtId="0" fontId="7" fillId="0" borderId="2" xfId="4" applyFont="1" applyFill="1" applyBorder="1" applyAlignment="1">
      <alignment horizontal="center"/>
    </xf>
    <xf numFmtId="4" fontId="6" fillId="0" borderId="0" xfId="3" applyNumberFormat="1"/>
    <xf numFmtId="0" fontId="3" fillId="0" borderId="0" xfId="1" applyFont="1" applyAlignment="1">
      <alignment horizontal="right"/>
    </xf>
    <xf numFmtId="0" fontId="18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left" vertical="center" wrapText="1"/>
    </xf>
    <xf numFmtId="49" fontId="27" fillId="0" borderId="2" xfId="0" applyNumberFormat="1" applyFont="1" applyBorder="1" applyAlignment="1">
      <alignment horizontal="center" vertical="center" wrapText="1"/>
    </xf>
    <xf numFmtId="4" fontId="27" fillId="0" borderId="2" xfId="0" applyNumberFormat="1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49" fontId="7" fillId="2" borderId="2" xfId="3" applyNumberFormat="1" applyFont="1" applyFill="1" applyBorder="1" applyAlignment="1">
      <alignment horizontal="center"/>
    </xf>
    <xf numFmtId="0" fontId="25" fillId="0" borderId="2" xfId="0" applyFont="1" applyBorder="1" applyAlignment="1">
      <alignment wrapText="1"/>
    </xf>
    <xf numFmtId="4" fontId="3" fillId="0" borderId="2" xfId="4" applyNumberFormat="1" applyFont="1" applyBorder="1" applyAlignment="1">
      <alignment horizontal="left" vertical="center" wrapText="1"/>
    </xf>
    <xf numFmtId="0" fontId="3" fillId="0" borderId="2" xfId="4" applyFont="1" applyBorder="1" applyAlignment="1">
      <alignment horizontal="left" wrapText="1"/>
    </xf>
    <xf numFmtId="2" fontId="13" fillId="0" borderId="15" xfId="1" applyNumberFormat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164" fontId="7" fillId="3" borderId="5" xfId="1" applyNumberFormat="1" applyFont="1" applyFill="1" applyBorder="1" applyAlignment="1">
      <alignment horizontal="center" wrapText="1"/>
    </xf>
    <xf numFmtId="164" fontId="7" fillId="4" borderId="1" xfId="1" applyNumberFormat="1" applyFont="1" applyFill="1" applyBorder="1" applyAlignment="1">
      <alignment horizontal="center" wrapText="1"/>
    </xf>
    <xf numFmtId="164" fontId="8" fillId="5" borderId="1" xfId="1" applyNumberFormat="1" applyFont="1" applyFill="1" applyBorder="1" applyAlignment="1">
      <alignment horizontal="center" wrapText="1"/>
    </xf>
    <xf numFmtId="164" fontId="11" fillId="0" borderId="1" xfId="1" applyNumberFormat="1" applyFont="1" applyBorder="1" applyAlignment="1">
      <alignment horizontal="center" wrapText="1"/>
    </xf>
    <xf numFmtId="164" fontId="11" fillId="2" borderId="1" xfId="1" applyNumberFormat="1" applyFont="1" applyFill="1" applyBorder="1" applyAlignment="1">
      <alignment horizontal="center" wrapText="1"/>
    </xf>
    <xf numFmtId="164" fontId="11" fillId="0" borderId="1" xfId="1" applyNumberFormat="1" applyFont="1" applyFill="1" applyBorder="1" applyAlignment="1">
      <alignment horizontal="center" wrapText="1"/>
    </xf>
    <xf numFmtId="164" fontId="3" fillId="2" borderId="1" xfId="1" applyNumberFormat="1" applyFont="1" applyFill="1" applyBorder="1" applyAlignment="1">
      <alignment horizontal="center" wrapText="1"/>
    </xf>
    <xf numFmtId="164" fontId="16" fillId="0" borderId="1" xfId="1" applyNumberFormat="1" applyFont="1" applyBorder="1" applyAlignment="1">
      <alignment horizontal="center" wrapText="1"/>
    </xf>
    <xf numFmtId="164" fontId="17" fillId="0" borderId="1" xfId="1" applyNumberFormat="1" applyFont="1" applyBorder="1" applyAlignment="1">
      <alignment horizontal="center" wrapText="1"/>
    </xf>
    <xf numFmtId="164" fontId="3" fillId="0" borderId="1" xfId="1" applyNumberFormat="1" applyFont="1" applyFill="1" applyBorder="1" applyAlignment="1">
      <alignment horizontal="center" wrapText="1"/>
    </xf>
    <xf numFmtId="164" fontId="16" fillId="0" borderId="1" xfId="1" applyNumberFormat="1" applyFont="1" applyFill="1" applyBorder="1" applyAlignment="1">
      <alignment horizontal="center" wrapText="1"/>
    </xf>
    <xf numFmtId="164" fontId="11" fillId="0" borderId="1" xfId="1" applyNumberFormat="1" applyFont="1" applyFill="1" applyBorder="1" applyAlignment="1">
      <alignment vertical="center" wrapText="1"/>
    </xf>
    <xf numFmtId="165" fontId="11" fillId="0" borderId="1" xfId="1" applyNumberFormat="1" applyFont="1" applyBorder="1" applyAlignment="1">
      <alignment vertical="center"/>
    </xf>
    <xf numFmtId="164" fontId="4" fillId="8" borderId="1" xfId="1" applyNumberFormat="1" applyFont="1" applyFill="1" applyBorder="1" applyAlignment="1">
      <alignment horizontal="center" wrapText="1"/>
    </xf>
    <xf numFmtId="0" fontId="28" fillId="0" borderId="2" xfId="1" applyFont="1" applyBorder="1" applyAlignment="1">
      <alignment horizontal="center" wrapText="1"/>
    </xf>
    <xf numFmtId="0" fontId="14" fillId="0" borderId="2" xfId="1" applyFont="1" applyFill="1" applyBorder="1" applyAlignment="1">
      <alignment horizontal="center"/>
    </xf>
    <xf numFmtId="164" fontId="15" fillId="0" borderId="2" xfId="1" applyNumberFormat="1" applyFont="1" applyBorder="1" applyAlignment="1">
      <alignment horizontal="center"/>
    </xf>
    <xf numFmtId="164" fontId="7" fillId="0" borderId="6" xfId="4" applyNumberFormat="1" applyFont="1" applyBorder="1"/>
    <xf numFmtId="164" fontId="3" fillId="0" borderId="6" xfId="4" applyNumberFormat="1" applyFont="1" applyBorder="1"/>
    <xf numFmtId="164" fontId="7" fillId="2" borderId="6" xfId="4" applyNumberFormat="1" applyFont="1" applyFill="1" applyBorder="1"/>
    <xf numFmtId="4" fontId="3" fillId="0" borderId="0" xfId="4" applyNumberFormat="1" applyFont="1" applyBorder="1" applyAlignment="1"/>
    <xf numFmtId="0" fontId="3" fillId="0" borderId="0" xfId="1" applyFont="1" applyAlignment="1">
      <alignment horizontal="right"/>
    </xf>
    <xf numFmtId="4" fontId="2" fillId="0" borderId="0" xfId="1" applyNumberFormat="1" applyAlignment="1">
      <alignment horizontal="center"/>
    </xf>
    <xf numFmtId="0" fontId="3" fillId="2" borderId="0" xfId="4" applyFont="1" applyFill="1" applyAlignment="1">
      <alignment horizontal="center" wrapText="1"/>
    </xf>
    <xf numFmtId="0" fontId="7" fillId="0" borderId="6" xfId="4" applyFont="1" applyBorder="1"/>
    <xf numFmtId="165" fontId="7" fillId="0" borderId="2" xfId="4" applyNumberFormat="1" applyFont="1" applyBorder="1"/>
    <xf numFmtId="4" fontId="7" fillId="0" borderId="6" xfId="4" applyNumberFormat="1" applyFont="1" applyBorder="1"/>
    <xf numFmtId="0" fontId="3" fillId="0" borderId="5" xfId="4" applyFont="1" applyBorder="1"/>
    <xf numFmtId="0" fontId="7" fillId="0" borderId="5" xfId="4" applyFont="1" applyBorder="1"/>
    <xf numFmtId="4" fontId="3" fillId="0" borderId="6" xfId="4" applyNumberFormat="1" applyFont="1" applyBorder="1"/>
    <xf numFmtId="4" fontId="7" fillId="0" borderId="2" xfId="4" applyNumberFormat="1" applyFont="1" applyBorder="1"/>
    <xf numFmtId="4" fontId="3" fillId="0" borderId="2" xfId="4" applyNumberFormat="1" applyFont="1" applyBorder="1"/>
    <xf numFmtId="4" fontId="3" fillId="0" borderId="0" xfId="4" applyNumberFormat="1" applyFont="1"/>
    <xf numFmtId="0" fontId="6" fillId="9" borderId="0" xfId="4" applyFill="1"/>
    <xf numFmtId="164" fontId="3" fillId="2" borderId="6" xfId="4" applyNumberFormat="1" applyFont="1" applyFill="1" applyBorder="1"/>
    <xf numFmtId="164" fontId="7" fillId="2" borderId="2" xfId="4" applyNumberFormat="1" applyFont="1" applyFill="1" applyBorder="1"/>
    <xf numFmtId="164" fontId="3" fillId="2" borderId="2" xfId="4" applyNumberFormat="1" applyFont="1" applyFill="1" applyBorder="1"/>
    <xf numFmtId="0" fontId="7" fillId="7" borderId="2" xfId="4" applyFont="1" applyFill="1" applyBorder="1"/>
    <xf numFmtId="49" fontId="9" fillId="0" borderId="9" xfId="4" applyNumberFormat="1" applyFont="1" applyBorder="1" applyAlignment="1">
      <alignment horizontal="center"/>
    </xf>
    <xf numFmtId="0" fontId="9" fillId="0" borderId="9" xfId="4" applyFont="1" applyBorder="1" applyAlignment="1">
      <alignment horizontal="center"/>
    </xf>
    <xf numFmtId="4" fontId="9" fillId="0" borderId="0" xfId="4" applyNumberFormat="1" applyFont="1"/>
    <xf numFmtId="0" fontId="4" fillId="0" borderId="0" xfId="4" applyFont="1"/>
    <xf numFmtId="49" fontId="22" fillId="0" borderId="0" xfId="4" applyNumberFormat="1" applyFont="1" applyAlignment="1">
      <alignment horizontal="center"/>
    </xf>
    <xf numFmtId="49" fontId="22" fillId="0" borderId="0" xfId="4" applyNumberFormat="1" applyFont="1"/>
    <xf numFmtId="0" fontId="22" fillId="0" borderId="0" xfId="4" applyFont="1"/>
    <xf numFmtId="164" fontId="4" fillId="2" borderId="7" xfId="4" applyNumberFormat="1" applyFont="1" applyFill="1" applyBorder="1"/>
    <xf numFmtId="0" fontId="9" fillId="0" borderId="0" xfId="4" applyFont="1" applyAlignment="1">
      <alignment horizontal="center"/>
    </xf>
    <xf numFmtId="0" fontId="9" fillId="0" borderId="0" xfId="4" applyFont="1"/>
    <xf numFmtId="164" fontId="29" fillId="10" borderId="8" xfId="4" applyNumberFormat="1" applyFont="1" applyFill="1" applyBorder="1"/>
    <xf numFmtId="0" fontId="9" fillId="6" borderId="0" xfId="4" applyFont="1" applyFill="1"/>
    <xf numFmtId="1" fontId="22" fillId="0" borderId="0" xfId="4" applyNumberFormat="1" applyFont="1" applyAlignment="1">
      <alignment horizontal="center"/>
    </xf>
    <xf numFmtId="0" fontId="22" fillId="0" borderId="0" xfId="4" applyFont="1" applyAlignment="1">
      <alignment horizontal="center"/>
    </xf>
    <xf numFmtId="1" fontId="9" fillId="0" borderId="0" xfId="4" applyNumberFormat="1" applyFont="1" applyAlignment="1">
      <alignment horizontal="center"/>
    </xf>
    <xf numFmtId="165" fontId="22" fillId="0" borderId="0" xfId="4" applyNumberFormat="1" applyFont="1"/>
    <xf numFmtId="4" fontId="0" fillId="0" borderId="0" xfId="0" applyNumberFormat="1"/>
    <xf numFmtId="0" fontId="3" fillId="0" borderId="0" xfId="1" applyFont="1" applyAlignment="1">
      <alignment horizontal="right"/>
    </xf>
    <xf numFmtId="0" fontId="3" fillId="0" borderId="0" xfId="3" applyFont="1" applyAlignment="1">
      <alignment horizontal="right"/>
    </xf>
    <xf numFmtId="0" fontId="4" fillId="2" borderId="0" xfId="1" applyFont="1" applyFill="1" applyAlignment="1">
      <alignment horizontal="right"/>
    </xf>
    <xf numFmtId="0" fontId="3" fillId="0" borderId="0" xfId="4" applyFont="1" applyAlignment="1">
      <alignment horizontal="right"/>
    </xf>
    <xf numFmtId="0" fontId="4" fillId="2" borderId="0" xfId="1" applyFont="1" applyFill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4" fillId="2" borderId="9" xfId="1" applyFont="1" applyFill="1" applyBorder="1" applyAlignment="1">
      <alignment horizontal="left" wrapText="1"/>
    </xf>
    <xf numFmtId="0" fontId="4" fillId="2" borderId="0" xfId="1" applyFont="1" applyFill="1" applyBorder="1" applyAlignment="1">
      <alignment horizontal="left" wrapText="1"/>
    </xf>
    <xf numFmtId="0" fontId="7" fillId="2" borderId="0" xfId="1" applyFont="1" applyFill="1" applyBorder="1" applyAlignment="1">
      <alignment horizontal="center" wrapText="1"/>
    </xf>
    <xf numFmtId="0" fontId="22" fillId="0" borderId="2" xfId="3" applyFont="1" applyBorder="1" applyAlignment="1">
      <alignment horizontal="center" vertical="center" wrapText="1"/>
    </xf>
    <xf numFmtId="0" fontId="22" fillId="0" borderId="2" xfId="3" applyFont="1" applyBorder="1" applyAlignment="1">
      <alignment horizontal="center" vertical="center"/>
    </xf>
    <xf numFmtId="0" fontId="13" fillId="0" borderId="2" xfId="3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right"/>
    </xf>
    <xf numFmtId="0" fontId="7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 vertical="center" wrapText="1"/>
    </xf>
    <xf numFmtId="0" fontId="3" fillId="2" borderId="0" xfId="4" applyFont="1" applyFill="1" applyAlignment="1">
      <alignment horizontal="left" wrapText="1"/>
    </xf>
    <xf numFmtId="0" fontId="9" fillId="0" borderId="0" xfId="3" applyFont="1" applyFill="1" applyBorder="1"/>
    <xf numFmtId="0" fontId="9" fillId="0" borderId="10" xfId="3" applyFont="1" applyBorder="1"/>
    <xf numFmtId="0" fontId="8" fillId="0" borderId="2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 wrapText="1"/>
    </xf>
    <xf numFmtId="0" fontId="7" fillId="2" borderId="0" xfId="4" applyFont="1" applyFill="1" applyBorder="1" applyAlignment="1">
      <alignment horizontal="center"/>
    </xf>
    <xf numFmtId="0" fontId="3" fillId="2" borderId="0" xfId="4" applyFont="1" applyFill="1" applyBorder="1" applyAlignment="1">
      <alignment horizontal="center" wrapText="1"/>
    </xf>
    <xf numFmtId="0" fontId="7" fillId="0" borderId="11" xfId="4" applyFont="1" applyBorder="1" applyAlignment="1">
      <alignment horizontal="center" vertical="center"/>
    </xf>
    <xf numFmtId="0" fontId="7" fillId="0" borderId="6" xfId="4" applyFont="1" applyBorder="1" applyAlignment="1">
      <alignment horizontal="center" vertical="center"/>
    </xf>
    <xf numFmtId="0" fontId="8" fillId="0" borderId="11" xfId="4" applyFont="1" applyBorder="1" applyAlignment="1">
      <alignment horizontal="center" vertical="center" wrapText="1"/>
    </xf>
    <xf numFmtId="0" fontId="24" fillId="0" borderId="6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0" fontId="8" fillId="0" borderId="11" xfId="4" applyFont="1" applyFill="1" applyBorder="1" applyAlignment="1">
      <alignment horizontal="center" vertical="center" wrapText="1"/>
    </xf>
    <xf numFmtId="0" fontId="8" fillId="0" borderId="6" xfId="4" applyFont="1" applyFill="1" applyBorder="1" applyAlignment="1">
      <alignment horizontal="center" vertical="center" wrapText="1"/>
    </xf>
    <xf numFmtId="0" fontId="3" fillId="2" borderId="0" xfId="4" applyFont="1" applyFill="1" applyAlignment="1">
      <alignment horizontal="right"/>
    </xf>
    <xf numFmtId="0" fontId="7" fillId="2" borderId="0" xfId="4" applyFont="1" applyFill="1" applyBorder="1" applyAlignment="1">
      <alignment horizontal="center" wrapText="1"/>
    </xf>
    <xf numFmtId="0" fontId="7" fillId="0" borderId="0" xfId="3" applyFont="1" applyBorder="1" applyAlignment="1">
      <alignment horizontal="center" wrapText="1"/>
    </xf>
    <xf numFmtId="0" fontId="3" fillId="0" borderId="10" xfId="3" applyFont="1" applyBorder="1"/>
    <xf numFmtId="0" fontId="3" fillId="0" borderId="11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11" fillId="0" borderId="11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0" fontId="11" fillId="0" borderId="11" xfId="3" applyFont="1" applyFill="1" applyBorder="1" applyAlignment="1">
      <alignment horizontal="center" vertical="center" wrapText="1"/>
    </xf>
    <xf numFmtId="0" fontId="11" fillId="0" borderId="6" xfId="3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/>
    </xf>
    <xf numFmtId="0" fontId="3" fillId="2" borderId="10" xfId="4" applyFont="1" applyFill="1" applyBorder="1" applyAlignment="1">
      <alignment horizontal="center" wrapText="1"/>
    </xf>
    <xf numFmtId="0" fontId="7" fillId="2" borderId="0" xfId="4" applyFont="1" applyFill="1" applyAlignment="1">
      <alignment horizontal="center" wrapText="1"/>
    </xf>
    <xf numFmtId="0" fontId="7" fillId="2" borderId="0" xfId="4" applyFont="1" applyFill="1" applyAlignment="1">
      <alignment horizontal="center"/>
    </xf>
    <xf numFmtId="0" fontId="3" fillId="0" borderId="0" xfId="4" applyFont="1" applyFill="1" applyAlignment="1">
      <alignment horizontal="right"/>
    </xf>
  </cellXfs>
  <cellStyles count="22">
    <cellStyle name="Обычный" xfId="0" builtinId="0"/>
    <cellStyle name="Обычный 2" xfId="1" xr:uid="{00000000-0005-0000-0000-000001000000}"/>
    <cellStyle name="Обычный 3" xfId="5" xr:uid="{00000000-0005-0000-0000-000002000000}"/>
    <cellStyle name="Обычный 3 2" xfId="6" xr:uid="{00000000-0005-0000-0000-000003000000}"/>
    <cellStyle name="Обычный 3 3" xfId="7" xr:uid="{00000000-0005-0000-0000-000004000000}"/>
    <cellStyle name="Обычный 3 4" xfId="8" xr:uid="{00000000-0005-0000-0000-000005000000}"/>
    <cellStyle name="Обычный 3 5" xfId="9" xr:uid="{00000000-0005-0000-0000-000006000000}"/>
    <cellStyle name="Обычный 3 6" xfId="10" xr:uid="{00000000-0005-0000-0000-000007000000}"/>
    <cellStyle name="Обычный 3 6 2" xfId="11" xr:uid="{00000000-0005-0000-0000-000008000000}"/>
    <cellStyle name="Обычный 3 6 2 2" xfId="2" xr:uid="{00000000-0005-0000-0000-000009000000}"/>
    <cellStyle name="Обычный 3 7" xfId="12" xr:uid="{00000000-0005-0000-0000-00000A000000}"/>
    <cellStyle name="Обычный 4" xfId="13" xr:uid="{00000000-0005-0000-0000-00000B000000}"/>
    <cellStyle name="Обычный 5" xfId="14" xr:uid="{00000000-0005-0000-0000-00000C000000}"/>
    <cellStyle name="Обычный 6" xfId="15" xr:uid="{00000000-0005-0000-0000-00000D000000}"/>
    <cellStyle name="Обычный 7" xfId="16" xr:uid="{00000000-0005-0000-0000-00000E000000}"/>
    <cellStyle name="Обычный 8" xfId="4" xr:uid="{00000000-0005-0000-0000-00000F000000}"/>
    <cellStyle name="Обычный 9" xfId="17" xr:uid="{00000000-0005-0000-0000-000010000000}"/>
    <cellStyle name="Обычный 9 2" xfId="3" xr:uid="{00000000-0005-0000-0000-000011000000}"/>
    <cellStyle name="Процентный 2" xfId="18" xr:uid="{00000000-0005-0000-0000-000012000000}"/>
    <cellStyle name="Финансовый 2" xfId="19" xr:uid="{00000000-0005-0000-0000-000013000000}"/>
    <cellStyle name="Финансовый 3" xfId="20" xr:uid="{00000000-0005-0000-0000-000014000000}"/>
    <cellStyle name="Финансовый 3 2" xfId="21" xr:uid="{00000000-0005-0000-0000-00001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7;&#1074;&#1086;&#1076;&#1085;&#1072;&#1103;%20&#1041;&#1056;.%20&#1041;&#1102;&#1076;&#1078;&#1077;&#1090;&#1085;&#1072;&#1103;%20&#1088;&#1086;&#1089;&#1087;&#1080;&#1089;&#1100;%20&#1085;&#1072;%202020%20&#1075;&#1086;&#1076;%20_&#1056;&#1045;_14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&#1085;&#1072;&#1103;%20&#1073;&#1102;&#1076;&#1078;&#1077;&#1090;&#1085;&#1072;&#1103;%20&#1088;&#1086;&#1089;&#1087;&#1080;&#1089;&#1100;%20&#1085;&#1072;%202019%20&#1075;&#1086;&#1076;%20_&#1074;&#1072;&#1088;&#1080;&#1072;&#1085;&#1090;_2%20&#1084;&#1080;&#1083;.%20%20&#1048;&#1079;&#1084;&#1077;&#1085;&#1077;&#108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1%202%203%204%205%20&#1082;%20&#1087;&#1088;&#1086;&#1077;&#1082;&#1090;&#1091;%20&#1073;&#1102;&#1076;&#1078;&#1077;&#1090;&#1072;%20&#1085;&#1072;%202019%20&#1075;&#1086;&#1076;%20&#1076;&#1083;&#1103;%20&#1043;&#1083;&#1072;&#1074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 БР 2020"/>
      <sheetName val="БР_МС 2020"/>
      <sheetName val="БР _МА 2020"/>
    </sheetNames>
    <sheetDataSet>
      <sheetData sheetId="0"/>
      <sheetData sheetId="1">
        <row r="10">
          <cell r="F10">
            <v>5761.9000000000005</v>
          </cell>
        </row>
        <row r="11">
          <cell r="F11">
            <v>5665.9000000000005</v>
          </cell>
        </row>
        <row r="12">
          <cell r="F12">
            <v>1327.8</v>
          </cell>
        </row>
        <row r="13">
          <cell r="F13">
            <v>1327.8</v>
          </cell>
        </row>
        <row r="14">
          <cell r="F14">
            <v>1327.8</v>
          </cell>
        </row>
        <row r="15">
          <cell r="F15">
            <v>1327.8</v>
          </cell>
        </row>
        <row r="22">
          <cell r="F22">
            <v>4338.1000000000004</v>
          </cell>
        </row>
        <row r="23">
          <cell r="F23">
            <v>304.60000000000002</v>
          </cell>
        </row>
        <row r="24">
          <cell r="F24">
            <v>304.60000000000002</v>
          </cell>
        </row>
        <row r="25">
          <cell r="F25">
            <v>304.60000000000002</v>
          </cell>
        </row>
        <row r="29">
          <cell r="F29">
            <v>4033.5</v>
          </cell>
        </row>
        <row r="30">
          <cell r="F30">
            <v>2257</v>
          </cell>
        </row>
        <row r="31">
          <cell r="F31">
            <v>2257</v>
          </cell>
        </row>
        <row r="38">
          <cell r="F38">
            <v>1767.4</v>
          </cell>
        </row>
        <row r="39">
          <cell r="F39">
            <v>1767.4</v>
          </cell>
        </row>
        <row r="53">
          <cell r="F53">
            <v>9.1</v>
          </cell>
        </row>
        <row r="54">
          <cell r="F54">
            <v>9.1</v>
          </cell>
        </row>
        <row r="64">
          <cell r="F64">
            <v>96</v>
          </cell>
        </row>
        <row r="65">
          <cell r="F65">
            <v>96</v>
          </cell>
        </row>
        <row r="66">
          <cell r="F66">
            <v>96</v>
          </cell>
        </row>
        <row r="67">
          <cell r="F67">
            <v>96</v>
          </cell>
        </row>
        <row r="71">
          <cell r="F71">
            <v>5761.9000000000005</v>
          </cell>
        </row>
      </sheetData>
      <sheetData sheetId="2">
        <row r="10">
          <cell r="F10">
            <v>87743.099999999991</v>
          </cell>
        </row>
        <row r="11">
          <cell r="F11">
            <v>14978.9</v>
          </cell>
        </row>
        <row r="12">
          <cell r="F12">
            <v>14591.4</v>
          </cell>
        </row>
        <row r="13">
          <cell r="F13">
            <v>1327.8</v>
          </cell>
        </row>
        <row r="14">
          <cell r="F14">
            <v>1327.8</v>
          </cell>
        </row>
        <row r="15">
          <cell r="F15">
            <v>1327.8</v>
          </cell>
        </row>
        <row r="22">
          <cell r="F22">
            <v>10571.3</v>
          </cell>
        </row>
        <row r="23">
          <cell r="F23">
            <v>9263.5999999999985</v>
          </cell>
        </row>
        <row r="24">
          <cell r="F24">
            <v>9263.5999999999985</v>
          </cell>
        </row>
        <row r="33">
          <cell r="F33">
            <v>1305.6999999999998</v>
          </cell>
        </row>
        <row r="34">
          <cell r="F34">
            <v>1305.6999999999998</v>
          </cell>
        </row>
        <row r="47">
          <cell r="F47">
            <v>2</v>
          </cell>
        </row>
        <row r="48">
          <cell r="F48">
            <v>2</v>
          </cell>
        </row>
        <row r="58">
          <cell r="F58">
            <v>798.59999999999991</v>
          </cell>
        </row>
        <row r="59">
          <cell r="F59">
            <v>798.59999999999991</v>
          </cell>
        </row>
        <row r="66">
          <cell r="F66">
            <v>1893.7</v>
          </cell>
        </row>
        <row r="67">
          <cell r="F67">
            <v>1756.9</v>
          </cell>
        </row>
        <row r="68">
          <cell r="F68">
            <v>1756.9</v>
          </cell>
        </row>
        <row r="77">
          <cell r="F77">
            <v>136.79999999999998</v>
          </cell>
        </row>
        <row r="78">
          <cell r="F78">
            <v>136.79999999999998</v>
          </cell>
        </row>
        <row r="87">
          <cell r="F87">
            <v>30</v>
          </cell>
        </row>
        <row r="88">
          <cell r="F88">
            <v>30</v>
          </cell>
        </row>
        <row r="89">
          <cell r="F89">
            <v>30</v>
          </cell>
        </row>
        <row r="90">
          <cell r="F90">
            <v>30</v>
          </cell>
        </row>
        <row r="93">
          <cell r="F93">
            <v>357.5</v>
          </cell>
        </row>
        <row r="94">
          <cell r="F94">
            <v>200</v>
          </cell>
        </row>
        <row r="95">
          <cell r="F95">
            <v>200</v>
          </cell>
        </row>
        <row r="96">
          <cell r="F96">
            <v>200</v>
          </cell>
        </row>
        <row r="97">
          <cell r="F97">
            <v>200</v>
          </cell>
        </row>
        <row r="101">
          <cell r="F101">
            <v>150</v>
          </cell>
        </row>
        <row r="102">
          <cell r="F102">
            <v>150</v>
          </cell>
        </row>
        <row r="103">
          <cell r="F103">
            <v>150</v>
          </cell>
        </row>
        <row r="107">
          <cell r="F107">
            <v>7.5</v>
          </cell>
        </row>
        <row r="108">
          <cell r="F108">
            <v>7.5</v>
          </cell>
        </row>
        <row r="109">
          <cell r="F109">
            <v>7.5</v>
          </cell>
        </row>
        <row r="114">
          <cell r="F114">
            <v>150</v>
          </cell>
        </row>
        <row r="115">
          <cell r="F115">
            <v>150</v>
          </cell>
        </row>
        <row r="116">
          <cell r="F116">
            <v>150</v>
          </cell>
        </row>
        <row r="117">
          <cell r="F117">
            <v>150</v>
          </cell>
        </row>
        <row r="118">
          <cell r="F118">
            <v>150</v>
          </cell>
        </row>
        <row r="126">
          <cell r="F126">
            <v>726.2</v>
          </cell>
        </row>
        <row r="127">
          <cell r="F127">
            <v>726.2</v>
          </cell>
        </row>
        <row r="128">
          <cell r="F128">
            <v>726.2</v>
          </cell>
        </row>
        <row r="129">
          <cell r="F129">
            <v>726.2</v>
          </cell>
        </row>
        <row r="130">
          <cell r="F130">
            <v>621</v>
          </cell>
        </row>
        <row r="131">
          <cell r="F131">
            <v>621</v>
          </cell>
        </row>
        <row r="138">
          <cell r="F138">
            <v>105.2</v>
          </cell>
        </row>
        <row r="139">
          <cell r="F139">
            <v>105.2</v>
          </cell>
        </row>
        <row r="150">
          <cell r="F150">
            <v>31627.4</v>
          </cell>
        </row>
        <row r="151">
          <cell r="F151">
            <v>31627.4</v>
          </cell>
        </row>
        <row r="152">
          <cell r="F152">
            <v>8943.9</v>
          </cell>
        </row>
        <row r="154">
          <cell r="F154">
            <v>8056.3</v>
          </cell>
        </row>
        <row r="155">
          <cell r="F155">
            <v>8056.3</v>
          </cell>
        </row>
        <row r="162">
          <cell r="F162">
            <v>885.59999999999991</v>
          </cell>
        </row>
        <row r="163">
          <cell r="F163">
            <v>885.59999999999991</v>
          </cell>
        </row>
        <row r="173">
          <cell r="F173">
            <v>2</v>
          </cell>
        </row>
        <row r="174">
          <cell r="F174">
            <v>2</v>
          </cell>
        </row>
        <row r="184">
          <cell r="F184">
            <v>22683.5</v>
          </cell>
        </row>
        <row r="185">
          <cell r="F185">
            <v>3500</v>
          </cell>
        </row>
        <row r="186">
          <cell r="F186">
            <v>3500</v>
          </cell>
        </row>
        <row r="187">
          <cell r="F187">
            <v>3500</v>
          </cell>
        </row>
        <row r="191">
          <cell r="F191">
            <v>1400</v>
          </cell>
        </row>
        <row r="192">
          <cell r="F192">
            <v>1400</v>
          </cell>
        </row>
        <row r="193">
          <cell r="F193">
            <v>1400</v>
          </cell>
        </row>
        <row r="200">
          <cell r="F200">
            <v>12650</v>
          </cell>
        </row>
        <row r="201">
          <cell r="F201">
            <v>12650</v>
          </cell>
        </row>
        <row r="202">
          <cell r="F202">
            <v>12650</v>
          </cell>
        </row>
        <row r="208">
          <cell r="F208">
            <v>4833.5</v>
          </cell>
        </row>
        <row r="209">
          <cell r="F209">
            <v>4833.5</v>
          </cell>
        </row>
        <row r="210">
          <cell r="F210">
            <v>4833.5</v>
          </cell>
        </row>
        <row r="220">
          <cell r="F220">
            <v>300</v>
          </cell>
        </row>
        <row r="221">
          <cell r="F221">
            <v>300</v>
          </cell>
        </row>
        <row r="222">
          <cell r="F222">
            <v>300</v>
          </cell>
        </row>
        <row r="226">
          <cell r="F226">
            <v>1492.8</v>
          </cell>
        </row>
        <row r="227">
          <cell r="F227">
            <v>127.8</v>
          </cell>
        </row>
        <row r="229">
          <cell r="F229">
            <v>127.8</v>
          </cell>
        </row>
        <row r="230">
          <cell r="F230">
            <v>127.8</v>
          </cell>
        </row>
        <row r="234">
          <cell r="F234">
            <v>1365</v>
          </cell>
        </row>
        <row r="235">
          <cell r="F235">
            <v>100</v>
          </cell>
        </row>
        <row r="236">
          <cell r="F236">
            <v>100</v>
          </cell>
        </row>
        <row r="237">
          <cell r="F237">
            <v>100</v>
          </cell>
        </row>
        <row r="241">
          <cell r="F241">
            <v>743</v>
          </cell>
        </row>
        <row r="242">
          <cell r="F242">
            <v>743</v>
          </cell>
        </row>
        <row r="243">
          <cell r="F243">
            <v>743</v>
          </cell>
        </row>
        <row r="254">
          <cell r="F254">
            <v>522</v>
          </cell>
        </row>
        <row r="255">
          <cell r="F255">
            <v>24</v>
          </cell>
        </row>
        <row r="256">
          <cell r="F256">
            <v>24</v>
          </cell>
        </row>
        <row r="257">
          <cell r="F257">
            <v>24</v>
          </cell>
        </row>
        <row r="261">
          <cell r="F261">
            <v>160</v>
          </cell>
        </row>
        <row r="262">
          <cell r="F262">
            <v>160</v>
          </cell>
        </row>
        <row r="263">
          <cell r="F263">
            <v>160</v>
          </cell>
        </row>
        <row r="270">
          <cell r="F270">
            <v>290</v>
          </cell>
        </row>
        <row r="271">
          <cell r="F271">
            <v>290</v>
          </cell>
        </row>
        <row r="272">
          <cell r="F272">
            <v>290</v>
          </cell>
        </row>
        <row r="291">
          <cell r="F291">
            <v>8905.5</v>
          </cell>
        </row>
        <row r="292">
          <cell r="F292">
            <v>5585.5</v>
          </cell>
        </row>
        <row r="293">
          <cell r="F293">
            <v>5585.5</v>
          </cell>
        </row>
        <row r="294">
          <cell r="F294">
            <v>5585.5</v>
          </cell>
        </row>
        <row r="295">
          <cell r="F295">
            <v>5585.5</v>
          </cell>
        </row>
        <row r="296">
          <cell r="F296">
            <v>5585.5</v>
          </cell>
        </row>
        <row r="303">
          <cell r="F303">
            <v>3320</v>
          </cell>
        </row>
        <row r="304">
          <cell r="F304">
            <v>3320</v>
          </cell>
        </row>
        <row r="305">
          <cell r="F305">
            <v>3320</v>
          </cell>
        </row>
        <row r="306">
          <cell r="F306">
            <v>3320</v>
          </cell>
        </row>
        <row r="307">
          <cell r="F307">
            <v>3320</v>
          </cell>
        </row>
        <row r="317">
          <cell r="F317">
            <v>13078.5</v>
          </cell>
        </row>
        <row r="318">
          <cell r="F318">
            <v>245</v>
          </cell>
        </row>
        <row r="319">
          <cell r="F319">
            <v>245</v>
          </cell>
        </row>
        <row r="320">
          <cell r="F320">
            <v>245</v>
          </cell>
        </row>
        <row r="321">
          <cell r="F321">
            <v>245</v>
          </cell>
        </row>
        <row r="325">
          <cell r="F325">
            <v>2169.6999999999998</v>
          </cell>
        </row>
        <row r="326">
          <cell r="F326">
            <v>2169.6999999999998</v>
          </cell>
        </row>
        <row r="327">
          <cell r="F327">
            <v>2169.6999999999998</v>
          </cell>
        </row>
        <row r="328">
          <cell r="F328">
            <v>2169.6999999999998</v>
          </cell>
        </row>
        <row r="330">
          <cell r="F330">
            <v>2169.6999999999998</v>
          </cell>
        </row>
        <row r="332">
          <cell r="F332">
            <v>10663.8</v>
          </cell>
        </row>
        <row r="333">
          <cell r="F333">
            <v>6797.5</v>
          </cell>
        </row>
        <row r="334">
          <cell r="F334">
            <v>6797.5</v>
          </cell>
        </row>
        <row r="335">
          <cell r="F335">
            <v>6797.5</v>
          </cell>
        </row>
        <row r="339">
          <cell r="F339">
            <v>3866.3</v>
          </cell>
        </row>
        <row r="340">
          <cell r="F340">
            <v>3866.3</v>
          </cell>
        </row>
        <row r="341">
          <cell r="F341">
            <v>3866.3</v>
          </cell>
        </row>
        <row r="345">
          <cell r="F345">
            <v>12265.599999999999</v>
          </cell>
        </row>
        <row r="346">
          <cell r="F346">
            <v>12265.599999999999</v>
          </cell>
        </row>
        <row r="347">
          <cell r="F347">
            <v>12265.599999999999</v>
          </cell>
        </row>
        <row r="348">
          <cell r="F348">
            <v>576</v>
          </cell>
        </row>
        <row r="349">
          <cell r="F349">
            <v>576</v>
          </cell>
        </row>
        <row r="350">
          <cell r="F350">
            <v>576</v>
          </cell>
        </row>
        <row r="357">
          <cell r="F357">
            <v>11689.599999999999</v>
          </cell>
        </row>
        <row r="358">
          <cell r="F358">
            <v>9289.5999999999985</v>
          </cell>
        </row>
        <row r="359">
          <cell r="F359">
            <v>9289.5999999999985</v>
          </cell>
        </row>
        <row r="368">
          <cell r="F368">
            <v>2398</v>
          </cell>
        </row>
        <row r="369">
          <cell r="F369">
            <v>2398</v>
          </cell>
        </row>
        <row r="384">
          <cell r="F384">
            <v>2</v>
          </cell>
        </row>
        <row r="391">
          <cell r="F391">
            <v>4518.2</v>
          </cell>
        </row>
        <row r="392">
          <cell r="F392">
            <v>1980.5</v>
          </cell>
        </row>
        <row r="393">
          <cell r="F393">
            <v>1980.5</v>
          </cell>
        </row>
        <row r="394">
          <cell r="F394">
            <v>1980.5</v>
          </cell>
        </row>
        <row r="395">
          <cell r="F395">
            <v>1980.5</v>
          </cell>
        </row>
        <row r="399">
          <cell r="F399">
            <v>2537.6999999999998</v>
          </cell>
        </row>
        <row r="400">
          <cell r="F400">
            <v>2537.6999999999998</v>
          </cell>
        </row>
        <row r="401">
          <cell r="F401">
            <v>2537.6999999999998</v>
          </cell>
        </row>
        <row r="402">
          <cell r="F402">
            <v>2466</v>
          </cell>
        </row>
        <row r="403">
          <cell r="F403">
            <v>2466</v>
          </cell>
        </row>
        <row r="410">
          <cell r="F410">
            <v>70.699999999999989</v>
          </cell>
        </row>
        <row r="411">
          <cell r="F411">
            <v>70.699999999999989</v>
          </cell>
        </row>
        <row r="419">
          <cell r="F419">
            <v>1</v>
          </cell>
        </row>
        <row r="420">
          <cell r="F420">
            <v>1</v>
          </cell>
        </row>
        <row r="427">
          <cell r="F427">
            <v>87743.099999999991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БЮДЖ. РОС. 2019"/>
      <sheetName val="Бюджетная Роспись 2019_программ"/>
    </sheetNames>
    <sheetDataSet>
      <sheetData sheetId="0" refreshError="1"/>
      <sheetData sheetId="1" refreshError="1">
        <row r="10">
          <cell r="F10">
            <v>5277</v>
          </cell>
        </row>
        <row r="348">
          <cell r="F348">
            <v>24</v>
          </cell>
        </row>
        <row r="349">
          <cell r="F349">
            <v>24</v>
          </cell>
        </row>
        <row r="350">
          <cell r="F350">
            <v>24</v>
          </cell>
        </row>
        <row r="354">
          <cell r="F354">
            <v>24</v>
          </cell>
        </row>
        <row r="355">
          <cell r="F355">
            <v>24</v>
          </cell>
        </row>
        <row r="356">
          <cell r="F356">
            <v>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.1 ДОХОДОВ 2019"/>
      <sheetName val="Прилож 2 функц 2019"/>
      <sheetName val="Прилож №3 ведомств."/>
      <sheetName val="Прил.№4 по разд подр. "/>
      <sheetName val="Прилож.5 Источники"/>
    </sheetNames>
    <sheetDataSet>
      <sheetData sheetId="0" refreshError="1"/>
      <sheetData sheetId="1">
        <row r="142">
          <cell r="E142">
            <v>2915</v>
          </cell>
        </row>
        <row r="174">
          <cell r="E174">
            <v>2</v>
          </cell>
        </row>
        <row r="175">
          <cell r="E175">
            <v>2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R89"/>
  <sheetViews>
    <sheetView tabSelected="1" view="pageBreakPreview" zoomScale="80" zoomScaleNormal="80" zoomScaleSheetLayoutView="80" zoomScalePageLayoutView="80" workbookViewId="0">
      <selection activeCell="B4" sqref="B4"/>
    </sheetView>
  </sheetViews>
  <sheetFormatPr defaultRowHeight="12.75" x14ac:dyDescent="0.2"/>
  <cols>
    <col min="1" max="1" width="13" style="5" customWidth="1"/>
    <col min="2" max="2" width="35.42578125" style="5" customWidth="1"/>
    <col min="3" max="3" width="77" style="5" customWidth="1"/>
    <col min="4" max="4" width="20" style="5" customWidth="1"/>
    <col min="5" max="5" width="16" style="5" hidden="1" customWidth="1"/>
    <col min="6" max="6" width="14" style="5" hidden="1" customWidth="1"/>
    <col min="7" max="7" width="14.140625" style="5" hidden="1" customWidth="1"/>
    <col min="8" max="8" width="17.140625" style="5" hidden="1" customWidth="1"/>
    <col min="9" max="9" width="0.140625" style="5" customWidth="1"/>
    <col min="10" max="10" width="9.140625" style="5"/>
    <col min="11" max="11" width="12.42578125" style="5" customWidth="1"/>
    <col min="12" max="16384" width="9.140625" style="5"/>
  </cols>
  <sheetData>
    <row r="1" spans="1:11" ht="20.25" x14ac:dyDescent="0.3">
      <c r="A1" s="392" t="s">
        <v>322</v>
      </c>
      <c r="B1" s="392"/>
      <c r="C1" s="392"/>
      <c r="D1" s="392"/>
      <c r="E1" s="1"/>
      <c r="F1" s="2"/>
      <c r="G1" s="3"/>
      <c r="H1" s="4"/>
    </row>
    <row r="2" spans="1:11" ht="21.75" customHeight="1" x14ac:dyDescent="0.3">
      <c r="A2" s="393" t="s">
        <v>320</v>
      </c>
      <c r="B2" s="393"/>
      <c r="C2" s="393"/>
      <c r="D2" s="393"/>
      <c r="E2" s="393"/>
      <c r="F2" s="6"/>
      <c r="G2" s="6"/>
      <c r="H2" s="6"/>
    </row>
    <row r="3" spans="1:11" ht="20.25" x14ac:dyDescent="0.3">
      <c r="A3" s="7"/>
      <c r="B3" s="8"/>
      <c r="C3" s="394"/>
      <c r="D3" s="394"/>
      <c r="E3" s="9"/>
      <c r="F3" s="395"/>
      <c r="G3" s="395"/>
      <c r="H3" s="395"/>
      <c r="I3" s="395"/>
    </row>
    <row r="4" spans="1:11" ht="20.25" x14ac:dyDescent="0.3">
      <c r="A4" s="10"/>
      <c r="B4" s="8"/>
      <c r="C4" s="11" t="s">
        <v>360</v>
      </c>
      <c r="D4" s="12" t="s">
        <v>361</v>
      </c>
      <c r="E4" s="13"/>
      <c r="F4" s="14"/>
      <c r="G4" s="15"/>
      <c r="H4" s="15"/>
    </row>
    <row r="5" spans="1:11" ht="20.25" x14ac:dyDescent="0.3">
      <c r="A5" s="10"/>
      <c r="B5" s="8"/>
      <c r="C5" s="11"/>
      <c r="D5" s="12"/>
      <c r="E5" s="13"/>
      <c r="F5" s="14"/>
      <c r="G5" s="15"/>
      <c r="H5" s="15"/>
    </row>
    <row r="6" spans="1:11" ht="18.75" x14ac:dyDescent="0.3">
      <c r="A6" s="16"/>
      <c r="B6" s="16"/>
      <c r="C6" s="13"/>
      <c r="D6" s="13"/>
      <c r="E6" s="17"/>
      <c r="F6" s="18"/>
      <c r="G6" s="19"/>
      <c r="H6" s="19"/>
    </row>
    <row r="7" spans="1:11" ht="41.25" customHeight="1" x14ac:dyDescent="0.3">
      <c r="A7" s="20"/>
      <c r="B7" s="396" t="s">
        <v>321</v>
      </c>
      <c r="C7" s="396"/>
      <c r="D7" s="20"/>
      <c r="E7" s="21"/>
      <c r="F7" s="16"/>
      <c r="G7" s="16"/>
      <c r="H7" s="16"/>
    </row>
    <row r="8" spans="1:11" ht="16.5" thickBot="1" x14ac:dyDescent="0.3">
      <c r="A8" s="16"/>
      <c r="B8" s="397"/>
      <c r="C8" s="397"/>
      <c r="D8" s="22"/>
      <c r="E8" s="21"/>
      <c r="F8" s="23"/>
      <c r="G8" s="16"/>
      <c r="H8" s="16"/>
    </row>
    <row r="9" spans="1:11" s="28" customFormat="1" ht="87.75" customHeight="1" thickBot="1" x14ac:dyDescent="0.25">
      <c r="A9" s="24" t="s">
        <v>0</v>
      </c>
      <c r="B9" s="24" t="s">
        <v>1</v>
      </c>
      <c r="C9" s="24" t="s">
        <v>2</v>
      </c>
      <c r="D9" s="25" t="s">
        <v>3</v>
      </c>
      <c r="E9" s="26" t="s">
        <v>4</v>
      </c>
      <c r="F9" s="27" t="s">
        <v>5</v>
      </c>
      <c r="G9" s="27" t="s">
        <v>6</v>
      </c>
      <c r="H9" s="335" t="s">
        <v>7</v>
      </c>
      <c r="I9" s="351" t="s">
        <v>308</v>
      </c>
    </row>
    <row r="10" spans="1:11" s="28" customFormat="1" ht="20.25" x14ac:dyDescent="0.3">
      <c r="A10" s="29">
        <v>1</v>
      </c>
      <c r="B10" s="29">
        <v>2</v>
      </c>
      <c r="C10" s="30">
        <v>3</v>
      </c>
      <c r="D10" s="31">
        <v>4</v>
      </c>
      <c r="E10" s="32">
        <v>6</v>
      </c>
      <c r="F10" s="33">
        <v>7</v>
      </c>
      <c r="G10" s="33">
        <v>8</v>
      </c>
      <c r="H10" s="336">
        <v>9</v>
      </c>
      <c r="I10" s="352"/>
      <c r="J10" s="34"/>
    </row>
    <row r="11" spans="1:11" s="28" customFormat="1" ht="20.25" x14ac:dyDescent="0.3">
      <c r="A11" s="35" t="s">
        <v>8</v>
      </c>
      <c r="B11" s="36" t="s">
        <v>9</v>
      </c>
      <c r="C11" s="37" t="s">
        <v>10</v>
      </c>
      <c r="D11" s="38">
        <f>D12+D26+D31+D45</f>
        <v>80940</v>
      </c>
      <c r="E11" s="39" t="e">
        <f>E12+#REF!+#REF!+#REF!+E31</f>
        <v>#REF!</v>
      </c>
      <c r="F11" s="40" t="e">
        <f>F12+#REF!+#REF!+#REF!+F31</f>
        <v>#REF!</v>
      </c>
      <c r="G11" s="40" t="e">
        <f>G12+#REF!+#REF!+#REF!+G31</f>
        <v>#REF!</v>
      </c>
      <c r="H11" s="337" t="e">
        <f>H12+#REF!+#REF!+#REF!+H31</f>
        <v>#REF!</v>
      </c>
      <c r="I11" s="353"/>
      <c r="K11" s="41"/>
    </row>
    <row r="12" spans="1:11" s="28" customFormat="1" ht="20.25" x14ac:dyDescent="0.3">
      <c r="A12" s="42" t="s">
        <v>8</v>
      </c>
      <c r="B12" s="36" t="s">
        <v>11</v>
      </c>
      <c r="C12" s="37" t="s">
        <v>12</v>
      </c>
      <c r="D12" s="43">
        <f>D13+D21+D24</f>
        <v>76501</v>
      </c>
      <c r="E12" s="44">
        <f>E13+E21</f>
        <v>6129.2</v>
      </c>
      <c r="F12" s="44">
        <f>F13+F21</f>
        <v>12929.8</v>
      </c>
      <c r="G12" s="44">
        <f>G13+G21</f>
        <v>9439.2000000000007</v>
      </c>
      <c r="H12" s="338">
        <f>H13+H21</f>
        <v>7263.8</v>
      </c>
      <c r="I12" s="353"/>
      <c r="K12" s="41"/>
    </row>
    <row r="13" spans="1:11" s="28" customFormat="1" ht="40.5" x14ac:dyDescent="0.3">
      <c r="A13" s="42" t="s">
        <v>13</v>
      </c>
      <c r="B13" s="36" t="s">
        <v>14</v>
      </c>
      <c r="C13" s="37" t="s">
        <v>15</v>
      </c>
      <c r="D13" s="43">
        <f>D14+D17+D20</f>
        <v>46000.7</v>
      </c>
      <c r="E13" s="45">
        <f>E14+E17</f>
        <v>4477.3999999999996</v>
      </c>
      <c r="F13" s="45">
        <f>F14+F17</f>
        <v>10866.9</v>
      </c>
      <c r="G13" s="45">
        <f>G14+G17</f>
        <v>7613.2</v>
      </c>
      <c r="H13" s="57">
        <f>H14+H17</f>
        <v>5650.5</v>
      </c>
      <c r="I13" s="353"/>
      <c r="K13" s="41"/>
    </row>
    <row r="14" spans="1:11" s="28" customFormat="1" ht="60.75" x14ac:dyDescent="0.25">
      <c r="A14" s="42" t="s">
        <v>13</v>
      </c>
      <c r="B14" s="36" t="s">
        <v>16</v>
      </c>
      <c r="C14" s="37" t="s">
        <v>17</v>
      </c>
      <c r="D14" s="43">
        <f>D15+D16</f>
        <v>29000.5</v>
      </c>
      <c r="E14" s="46">
        <f>E15+E16</f>
        <v>3827.4</v>
      </c>
      <c r="F14" s="46">
        <f>F15+F16</f>
        <v>8856.6</v>
      </c>
      <c r="G14" s="46">
        <f>G15+G16</f>
        <v>5971</v>
      </c>
      <c r="H14" s="339">
        <f>H15+H16</f>
        <v>4977</v>
      </c>
      <c r="I14" s="353"/>
      <c r="K14" s="41"/>
    </row>
    <row r="15" spans="1:11" s="28" customFormat="1" ht="40.5" x14ac:dyDescent="0.25">
      <c r="A15" s="47" t="s">
        <v>13</v>
      </c>
      <c r="B15" s="48" t="s">
        <v>18</v>
      </c>
      <c r="C15" s="49" t="s">
        <v>17</v>
      </c>
      <c r="D15" s="50">
        <v>29000</v>
      </c>
      <c r="E15" s="51">
        <f>3827.4-50</f>
        <v>3777.4</v>
      </c>
      <c r="F15" s="51">
        <f>6772.6+2084</f>
        <v>8856.6</v>
      </c>
      <c r="G15" s="51">
        <f>5100+871</f>
        <v>5971</v>
      </c>
      <c r="H15" s="340">
        <v>4977</v>
      </c>
      <c r="I15" s="353"/>
      <c r="K15" s="41"/>
    </row>
    <row r="16" spans="1:11" s="28" customFormat="1" ht="60.75" x14ac:dyDescent="0.25">
      <c r="A16" s="47" t="s">
        <v>13</v>
      </c>
      <c r="B16" s="48" t="s">
        <v>19</v>
      </c>
      <c r="C16" s="49" t="s">
        <v>20</v>
      </c>
      <c r="D16" s="50">
        <v>0.5</v>
      </c>
      <c r="E16" s="51">
        <v>50</v>
      </c>
      <c r="F16" s="51">
        <v>0</v>
      </c>
      <c r="G16" s="51">
        <v>0</v>
      </c>
      <c r="H16" s="340">
        <v>0</v>
      </c>
      <c r="I16" s="353"/>
      <c r="K16" s="41"/>
    </row>
    <row r="17" spans="1:11" s="28" customFormat="1" ht="60.75" x14ac:dyDescent="0.25">
      <c r="A17" s="42" t="s">
        <v>13</v>
      </c>
      <c r="B17" s="36" t="s">
        <v>21</v>
      </c>
      <c r="C17" s="37" t="s">
        <v>22</v>
      </c>
      <c r="D17" s="43">
        <f>D18+D19</f>
        <v>17000.099999999999</v>
      </c>
      <c r="E17" s="46">
        <f>E18+E19</f>
        <v>650</v>
      </c>
      <c r="F17" s="46">
        <f>F18+F19</f>
        <v>2010.3</v>
      </c>
      <c r="G17" s="46">
        <f>G18+G19</f>
        <v>1642.2</v>
      </c>
      <c r="H17" s="339">
        <f>H18+H19</f>
        <v>673.5</v>
      </c>
      <c r="I17" s="353"/>
      <c r="K17" s="41"/>
    </row>
    <row r="18" spans="1:11" s="28" customFormat="1" ht="120" customHeight="1" x14ac:dyDescent="0.25">
      <c r="A18" s="47" t="s">
        <v>13</v>
      </c>
      <c r="B18" s="48" t="s">
        <v>23</v>
      </c>
      <c r="C18" s="49" t="s">
        <v>24</v>
      </c>
      <c r="D18" s="50">
        <v>17000</v>
      </c>
      <c r="E18" s="52">
        <f>650-100</f>
        <v>550</v>
      </c>
      <c r="F18" s="52">
        <v>2010.3</v>
      </c>
      <c r="G18" s="52">
        <v>1642.2</v>
      </c>
      <c r="H18" s="341">
        <v>673.5</v>
      </c>
      <c r="I18" s="353"/>
      <c r="K18" s="41"/>
    </row>
    <row r="19" spans="1:11" s="28" customFormat="1" ht="101.25" customHeight="1" x14ac:dyDescent="0.25">
      <c r="A19" s="47" t="s">
        <v>13</v>
      </c>
      <c r="B19" s="48" t="s">
        <v>25</v>
      </c>
      <c r="C19" s="49" t="s">
        <v>26</v>
      </c>
      <c r="D19" s="50">
        <v>0.1</v>
      </c>
      <c r="E19" s="51">
        <v>100</v>
      </c>
      <c r="F19" s="51">
        <v>0</v>
      </c>
      <c r="G19" s="51">
        <v>0</v>
      </c>
      <c r="H19" s="340">
        <v>0</v>
      </c>
      <c r="I19" s="353"/>
      <c r="K19" s="41"/>
    </row>
    <row r="20" spans="1:11" s="28" customFormat="1" ht="74.25" customHeight="1" x14ac:dyDescent="0.25">
      <c r="A20" s="42" t="s">
        <v>13</v>
      </c>
      <c r="B20" s="36" t="s">
        <v>27</v>
      </c>
      <c r="C20" s="37" t="s">
        <v>28</v>
      </c>
      <c r="D20" s="43">
        <v>0.1</v>
      </c>
      <c r="E20" s="51"/>
      <c r="F20" s="51"/>
      <c r="G20" s="51"/>
      <c r="H20" s="340"/>
      <c r="I20" s="353"/>
      <c r="K20" s="41"/>
    </row>
    <row r="21" spans="1:11" s="28" customFormat="1" ht="40.5" x14ac:dyDescent="0.25">
      <c r="A21" s="42" t="s">
        <v>13</v>
      </c>
      <c r="B21" s="36" t="s">
        <v>29</v>
      </c>
      <c r="C21" s="37" t="s">
        <v>30</v>
      </c>
      <c r="D21" s="43">
        <f>D22+D23</f>
        <v>27700.3</v>
      </c>
      <c r="E21" s="46">
        <f>E22+E23</f>
        <v>1651.8</v>
      </c>
      <c r="F21" s="46">
        <f>F22+F23</f>
        <v>2062.9</v>
      </c>
      <c r="G21" s="46">
        <f>G22+G23</f>
        <v>1826</v>
      </c>
      <c r="H21" s="339">
        <f>H22+H23</f>
        <v>1613.3</v>
      </c>
      <c r="I21" s="353"/>
      <c r="K21" s="41"/>
    </row>
    <row r="22" spans="1:11" s="28" customFormat="1" ht="40.5" x14ac:dyDescent="0.25">
      <c r="A22" s="47" t="s">
        <v>13</v>
      </c>
      <c r="B22" s="48" t="s">
        <v>31</v>
      </c>
      <c r="C22" s="49" t="s">
        <v>32</v>
      </c>
      <c r="D22" s="50">
        <v>27700</v>
      </c>
      <c r="E22" s="52">
        <f>950+111.8-50+590</f>
        <v>1601.8</v>
      </c>
      <c r="F22" s="52">
        <f>2100-37.1</f>
        <v>2062.9</v>
      </c>
      <c r="G22" s="52">
        <f>1834-8</f>
        <v>1826</v>
      </c>
      <c r="H22" s="341">
        <f>900-66.7+780</f>
        <v>1613.3</v>
      </c>
      <c r="I22" s="353"/>
      <c r="K22" s="41"/>
    </row>
    <row r="23" spans="1:11" s="28" customFormat="1" ht="60.75" x14ac:dyDescent="0.25">
      <c r="A23" s="47" t="s">
        <v>13</v>
      </c>
      <c r="B23" s="48" t="s">
        <v>33</v>
      </c>
      <c r="C23" s="49" t="s">
        <v>34</v>
      </c>
      <c r="D23" s="50">
        <v>0.3</v>
      </c>
      <c r="E23" s="53">
        <v>50</v>
      </c>
      <c r="F23" s="53">
        <v>0</v>
      </c>
      <c r="G23" s="53">
        <v>0</v>
      </c>
      <c r="H23" s="342">
        <v>0</v>
      </c>
      <c r="I23" s="353"/>
      <c r="K23" s="41"/>
    </row>
    <row r="24" spans="1:11" s="28" customFormat="1" ht="40.5" x14ac:dyDescent="0.25">
      <c r="A24" s="42" t="s">
        <v>13</v>
      </c>
      <c r="B24" s="36" t="s">
        <v>35</v>
      </c>
      <c r="C24" s="37" t="s">
        <v>36</v>
      </c>
      <c r="D24" s="43">
        <f>D25</f>
        <v>2800</v>
      </c>
      <c r="E24" s="53"/>
      <c r="F24" s="53"/>
      <c r="G24" s="53"/>
      <c r="H24" s="342"/>
      <c r="I24" s="353"/>
      <c r="K24" s="41"/>
    </row>
    <row r="25" spans="1:11" s="28" customFormat="1" ht="60.75" x14ac:dyDescent="0.25">
      <c r="A25" s="47" t="s">
        <v>13</v>
      </c>
      <c r="B25" s="47" t="s">
        <v>37</v>
      </c>
      <c r="C25" s="54" t="s">
        <v>38</v>
      </c>
      <c r="D25" s="50">
        <v>2800</v>
      </c>
      <c r="E25" s="53"/>
      <c r="F25" s="53"/>
      <c r="G25" s="53"/>
      <c r="H25" s="342"/>
      <c r="I25" s="353"/>
      <c r="K25" s="41"/>
    </row>
    <row r="26" spans="1:11" s="55" customFormat="1" ht="44.25" customHeight="1" x14ac:dyDescent="0.3">
      <c r="A26" s="42" t="s">
        <v>8</v>
      </c>
      <c r="B26" s="36" t="s">
        <v>39</v>
      </c>
      <c r="C26" s="37" t="s">
        <v>344</v>
      </c>
      <c r="D26" s="43">
        <f>D27</f>
        <v>321.8</v>
      </c>
      <c r="E26" s="56"/>
      <c r="F26" s="56"/>
      <c r="G26" s="56"/>
      <c r="H26" s="343"/>
      <c r="I26" s="353"/>
      <c r="J26" s="28"/>
      <c r="K26" s="41"/>
    </row>
    <row r="27" spans="1:11" s="55" customFormat="1" ht="24.75" customHeight="1" x14ac:dyDescent="0.3">
      <c r="A27" s="42" t="s">
        <v>8</v>
      </c>
      <c r="B27" s="36" t="s">
        <v>40</v>
      </c>
      <c r="C27" s="37" t="s">
        <v>41</v>
      </c>
      <c r="D27" s="43">
        <f>D28+D30</f>
        <v>321.8</v>
      </c>
      <c r="E27" s="45"/>
      <c r="F27" s="45"/>
      <c r="G27" s="45"/>
      <c r="H27" s="57"/>
      <c r="I27" s="353"/>
      <c r="J27" s="28"/>
      <c r="K27" s="41"/>
    </row>
    <row r="28" spans="1:11" s="55" customFormat="1" ht="60.75" x14ac:dyDescent="0.3">
      <c r="A28" s="42" t="s">
        <v>8</v>
      </c>
      <c r="B28" s="36" t="s">
        <v>42</v>
      </c>
      <c r="C28" s="37" t="s">
        <v>43</v>
      </c>
      <c r="D28" s="43">
        <f>D29</f>
        <v>10</v>
      </c>
      <c r="E28" s="45"/>
      <c r="F28" s="45"/>
      <c r="G28" s="45"/>
      <c r="H28" s="57"/>
      <c r="I28" s="353"/>
      <c r="J28" s="28"/>
      <c r="K28" s="41"/>
    </row>
    <row r="29" spans="1:11" s="55" customFormat="1" ht="101.25" x14ac:dyDescent="0.3">
      <c r="A29" s="47" t="s">
        <v>44</v>
      </c>
      <c r="B29" s="48" t="s">
        <v>45</v>
      </c>
      <c r="C29" s="58" t="s">
        <v>46</v>
      </c>
      <c r="D29" s="50">
        <v>10</v>
      </c>
      <c r="E29" s="56">
        <v>0</v>
      </c>
      <c r="F29" s="56">
        <v>0</v>
      </c>
      <c r="G29" s="56">
        <v>0</v>
      </c>
      <c r="H29" s="59">
        <v>20</v>
      </c>
      <c r="I29" s="353"/>
      <c r="J29" s="28"/>
      <c r="K29" s="41"/>
    </row>
    <row r="30" spans="1:11" s="55" customFormat="1" ht="62.25" customHeight="1" x14ac:dyDescent="0.3">
      <c r="A30" s="47" t="s">
        <v>47</v>
      </c>
      <c r="B30" s="48" t="s">
        <v>48</v>
      </c>
      <c r="C30" s="58" t="s">
        <v>49</v>
      </c>
      <c r="D30" s="50">
        <f>200.4+111.4</f>
        <v>311.8</v>
      </c>
      <c r="E30" s="56"/>
      <c r="F30" s="56"/>
      <c r="G30" s="56"/>
      <c r="H30" s="59"/>
      <c r="I30" s="353"/>
      <c r="J30" s="28"/>
      <c r="K30" s="41"/>
    </row>
    <row r="31" spans="1:11" s="28" customFormat="1" ht="20.25" x14ac:dyDescent="0.3">
      <c r="A31" s="42" t="s">
        <v>8</v>
      </c>
      <c r="B31" s="60" t="s">
        <v>50</v>
      </c>
      <c r="C31" s="37" t="s">
        <v>51</v>
      </c>
      <c r="D31" s="43">
        <f>D32+D34+D36</f>
        <v>4117.2</v>
      </c>
      <c r="E31" s="44" t="e">
        <f>#REF!+E36</f>
        <v>#REF!</v>
      </c>
      <c r="F31" s="44" t="e">
        <f>#REF!+F36</f>
        <v>#REF!</v>
      </c>
      <c r="G31" s="44" t="e">
        <f>#REF!+G36</f>
        <v>#REF!</v>
      </c>
      <c r="H31" s="338" t="e">
        <f>#REF!+H36</f>
        <v>#REF!</v>
      </c>
      <c r="I31" s="353"/>
      <c r="K31" s="41"/>
    </row>
    <row r="32" spans="1:11" s="28" customFormat="1" ht="60.75" x14ac:dyDescent="0.25">
      <c r="A32" s="42" t="s">
        <v>8</v>
      </c>
      <c r="B32" s="60" t="s">
        <v>52</v>
      </c>
      <c r="C32" s="37" t="s">
        <v>53</v>
      </c>
      <c r="D32" s="43">
        <f>D33</f>
        <v>0.1</v>
      </c>
      <c r="E32" s="62"/>
      <c r="F32" s="62"/>
      <c r="G32" s="62"/>
      <c r="H32" s="344"/>
      <c r="I32" s="353"/>
      <c r="K32" s="41"/>
    </row>
    <row r="33" spans="1:11" s="28" customFormat="1" ht="121.5" customHeight="1" x14ac:dyDescent="0.25">
      <c r="A33" s="47" t="s">
        <v>54</v>
      </c>
      <c r="B33" s="61" t="s">
        <v>55</v>
      </c>
      <c r="C33" s="49" t="s">
        <v>56</v>
      </c>
      <c r="D33" s="50">
        <v>0.1</v>
      </c>
      <c r="E33" s="62"/>
      <c r="F33" s="62"/>
      <c r="G33" s="62"/>
      <c r="H33" s="344"/>
      <c r="I33" s="353"/>
      <c r="K33" s="41"/>
    </row>
    <row r="34" spans="1:11" s="28" customFormat="1" ht="54.75" customHeight="1" x14ac:dyDescent="0.25">
      <c r="A34" s="42" t="s">
        <v>8</v>
      </c>
      <c r="B34" s="60" t="s">
        <v>57</v>
      </c>
      <c r="C34" s="37" t="s">
        <v>58</v>
      </c>
      <c r="D34" s="43">
        <f>D35</f>
        <v>0.1</v>
      </c>
      <c r="E34" s="62"/>
      <c r="F34" s="62"/>
      <c r="G34" s="62"/>
      <c r="H34" s="344"/>
      <c r="I34" s="353"/>
      <c r="K34" s="41"/>
    </row>
    <row r="35" spans="1:11" s="28" customFormat="1" ht="93" customHeight="1" x14ac:dyDescent="0.25">
      <c r="A35" s="47" t="s">
        <v>47</v>
      </c>
      <c r="B35" s="61" t="s">
        <v>59</v>
      </c>
      <c r="C35" s="49" t="s">
        <v>60</v>
      </c>
      <c r="D35" s="50">
        <v>0.1</v>
      </c>
      <c r="E35" s="62"/>
      <c r="F35" s="62"/>
      <c r="G35" s="62"/>
      <c r="H35" s="344"/>
      <c r="I35" s="353"/>
      <c r="K35" s="41"/>
    </row>
    <row r="36" spans="1:11" s="28" customFormat="1" ht="40.5" x14ac:dyDescent="0.25">
      <c r="A36" s="42" t="s">
        <v>8</v>
      </c>
      <c r="B36" s="60" t="s">
        <v>61</v>
      </c>
      <c r="C36" s="37" t="s">
        <v>62</v>
      </c>
      <c r="D36" s="43">
        <f>D37</f>
        <v>4117</v>
      </c>
      <c r="E36" s="63">
        <f>SUM(E37)</f>
        <v>650</v>
      </c>
      <c r="F36" s="63">
        <f>SUM(F37)</f>
        <v>2670.6</v>
      </c>
      <c r="G36" s="63">
        <f>SUM(G37)</f>
        <v>1393.4</v>
      </c>
      <c r="H36" s="345">
        <f>SUM(H37)</f>
        <v>200</v>
      </c>
      <c r="I36" s="353"/>
      <c r="K36" s="41"/>
    </row>
    <row r="37" spans="1:11" s="28" customFormat="1" ht="101.25" x14ac:dyDescent="0.25">
      <c r="A37" s="42" t="s">
        <v>8</v>
      </c>
      <c r="B37" s="64" t="s">
        <v>63</v>
      </c>
      <c r="C37" s="37" t="s">
        <v>64</v>
      </c>
      <c r="D37" s="43">
        <f>D38+D39+D40+D41+D42+D43+D44</f>
        <v>4117</v>
      </c>
      <c r="E37" s="62">
        <f>SUM(E38+E44)</f>
        <v>650</v>
      </c>
      <c r="F37" s="62">
        <f>SUM(F38+F44)</f>
        <v>2670.6</v>
      </c>
      <c r="G37" s="62">
        <f>SUM(G38+G44)</f>
        <v>1393.4</v>
      </c>
      <c r="H37" s="344">
        <f>SUM(H38+H44)</f>
        <v>200</v>
      </c>
      <c r="I37" s="353"/>
      <c r="K37" s="41"/>
    </row>
    <row r="38" spans="1:11" s="28" customFormat="1" ht="101.25" x14ac:dyDescent="0.25">
      <c r="A38" s="47" t="s">
        <v>65</v>
      </c>
      <c r="B38" s="61" t="s">
        <v>66</v>
      </c>
      <c r="C38" s="49" t="s">
        <v>67</v>
      </c>
      <c r="D38" s="50">
        <v>2633</v>
      </c>
      <c r="E38" s="62">
        <v>650</v>
      </c>
      <c r="F38" s="62">
        <v>2669.6</v>
      </c>
      <c r="G38" s="62">
        <v>1393.4</v>
      </c>
      <c r="H38" s="344">
        <v>200</v>
      </c>
      <c r="I38" s="353"/>
      <c r="K38" s="41"/>
    </row>
    <row r="39" spans="1:11" s="28" customFormat="1" ht="101.25" x14ac:dyDescent="0.25">
      <c r="A39" s="47" t="s">
        <v>68</v>
      </c>
      <c r="B39" s="61" t="s">
        <v>66</v>
      </c>
      <c r="C39" s="49" t="s">
        <v>67</v>
      </c>
      <c r="D39" s="50">
        <v>270</v>
      </c>
      <c r="E39" s="62"/>
      <c r="F39" s="62"/>
      <c r="G39" s="62"/>
      <c r="H39" s="344"/>
      <c r="I39" s="353"/>
      <c r="K39" s="41"/>
    </row>
    <row r="40" spans="1:11" s="28" customFormat="1" ht="108.75" customHeight="1" x14ac:dyDescent="0.25">
      <c r="A40" s="47" t="s">
        <v>103</v>
      </c>
      <c r="B40" s="61" t="s">
        <v>102</v>
      </c>
      <c r="C40" s="49" t="s">
        <v>67</v>
      </c>
      <c r="D40" s="50">
        <v>20</v>
      </c>
      <c r="E40" s="62"/>
      <c r="F40" s="62"/>
      <c r="G40" s="62"/>
      <c r="H40" s="344"/>
      <c r="I40" s="353"/>
      <c r="K40" s="41"/>
    </row>
    <row r="41" spans="1:11" s="28" customFormat="1" ht="101.25" x14ac:dyDescent="0.25">
      <c r="A41" s="47" t="s">
        <v>69</v>
      </c>
      <c r="B41" s="61" t="s">
        <v>66</v>
      </c>
      <c r="C41" s="49" t="s">
        <v>67</v>
      </c>
      <c r="D41" s="50">
        <v>1055</v>
      </c>
      <c r="E41" s="62"/>
      <c r="F41" s="62"/>
      <c r="G41" s="62"/>
      <c r="H41" s="344"/>
      <c r="I41" s="353"/>
      <c r="K41" s="41"/>
    </row>
    <row r="42" spans="1:11" s="28" customFormat="1" ht="101.25" x14ac:dyDescent="0.25">
      <c r="A42" s="47" t="s">
        <v>104</v>
      </c>
      <c r="B42" s="61" t="s">
        <v>66</v>
      </c>
      <c r="C42" s="49" t="s">
        <v>67</v>
      </c>
      <c r="D42" s="50">
        <v>5</v>
      </c>
      <c r="E42" s="62"/>
      <c r="F42" s="62"/>
      <c r="G42" s="62"/>
      <c r="H42" s="344"/>
      <c r="I42" s="353"/>
      <c r="K42" s="41"/>
    </row>
    <row r="43" spans="1:11" s="28" customFormat="1" ht="101.25" x14ac:dyDescent="0.25">
      <c r="A43" s="47" t="s">
        <v>70</v>
      </c>
      <c r="B43" s="61" t="s">
        <v>66</v>
      </c>
      <c r="C43" s="49" t="s">
        <v>71</v>
      </c>
      <c r="D43" s="50">
        <v>61</v>
      </c>
      <c r="E43" s="62"/>
      <c r="F43" s="62"/>
      <c r="G43" s="62"/>
      <c r="H43" s="344"/>
      <c r="I43" s="353"/>
      <c r="K43" s="41"/>
    </row>
    <row r="44" spans="1:11" s="28" customFormat="1" ht="101.25" x14ac:dyDescent="0.25">
      <c r="A44" s="47" t="s">
        <v>70</v>
      </c>
      <c r="B44" s="61" t="s">
        <v>72</v>
      </c>
      <c r="C44" s="49" t="s">
        <v>73</v>
      </c>
      <c r="D44" s="50">
        <v>73</v>
      </c>
      <c r="E44" s="62">
        <v>0</v>
      </c>
      <c r="F44" s="62">
        <v>1</v>
      </c>
      <c r="G44" s="62">
        <v>0</v>
      </c>
      <c r="H44" s="344">
        <v>0</v>
      </c>
      <c r="I44" s="353"/>
      <c r="K44" s="41"/>
    </row>
    <row r="45" spans="1:11" s="28" customFormat="1" ht="20.25" x14ac:dyDescent="0.25">
      <c r="A45" s="42" t="s">
        <v>8</v>
      </c>
      <c r="B45" s="60" t="s">
        <v>74</v>
      </c>
      <c r="C45" s="37" t="s">
        <v>75</v>
      </c>
      <c r="D45" s="43">
        <f>D46+D48</f>
        <v>0</v>
      </c>
      <c r="E45" s="62"/>
      <c r="F45" s="62"/>
      <c r="G45" s="62"/>
      <c r="H45" s="344"/>
      <c r="I45" s="353"/>
      <c r="K45" s="41"/>
    </row>
    <row r="46" spans="1:11" s="28" customFormat="1" ht="20.25" x14ac:dyDescent="0.25">
      <c r="A46" s="42" t="s">
        <v>8</v>
      </c>
      <c r="B46" s="60" t="s">
        <v>76</v>
      </c>
      <c r="C46" s="37" t="s">
        <v>77</v>
      </c>
      <c r="D46" s="43">
        <f>D47</f>
        <v>0</v>
      </c>
      <c r="E46" s="62"/>
      <c r="F46" s="62"/>
      <c r="G46" s="62"/>
      <c r="H46" s="344"/>
      <c r="I46" s="353"/>
      <c r="K46" s="41"/>
    </row>
    <row r="47" spans="1:11" s="28" customFormat="1" ht="60.75" x14ac:dyDescent="0.25">
      <c r="A47" s="47" t="s">
        <v>47</v>
      </c>
      <c r="B47" s="61" t="s">
        <v>78</v>
      </c>
      <c r="C47" s="49" t="s">
        <v>79</v>
      </c>
      <c r="D47" s="50">
        <v>0</v>
      </c>
      <c r="E47" s="62"/>
      <c r="F47" s="62"/>
      <c r="G47" s="62"/>
      <c r="H47" s="344"/>
      <c r="I47" s="353"/>
      <c r="K47" s="41"/>
    </row>
    <row r="48" spans="1:11" s="28" customFormat="1" ht="20.25" x14ac:dyDescent="0.25">
      <c r="A48" s="42" t="s">
        <v>47</v>
      </c>
      <c r="B48" s="60" t="s">
        <v>80</v>
      </c>
      <c r="C48" s="37" t="s">
        <v>81</v>
      </c>
      <c r="D48" s="43">
        <f>D49</f>
        <v>0</v>
      </c>
      <c r="E48" s="62"/>
      <c r="F48" s="62"/>
      <c r="G48" s="62"/>
      <c r="H48" s="344"/>
      <c r="I48" s="353"/>
      <c r="K48" s="41"/>
    </row>
    <row r="49" spans="1:18" s="28" customFormat="1" ht="60.75" x14ac:dyDescent="0.25">
      <c r="A49" s="42" t="s">
        <v>47</v>
      </c>
      <c r="B49" s="60" t="s">
        <v>82</v>
      </c>
      <c r="C49" s="37" t="s">
        <v>83</v>
      </c>
      <c r="D49" s="43">
        <f>D51+D50</f>
        <v>0</v>
      </c>
      <c r="E49" s="62"/>
      <c r="F49" s="62"/>
      <c r="G49" s="62"/>
      <c r="H49" s="344"/>
      <c r="I49" s="353"/>
      <c r="K49" s="41"/>
    </row>
    <row r="50" spans="1:18" s="28" customFormat="1" ht="40.5" x14ac:dyDescent="0.25">
      <c r="A50" s="47" t="s">
        <v>47</v>
      </c>
      <c r="B50" s="61" t="s">
        <v>84</v>
      </c>
      <c r="C50" s="49" t="s">
        <v>85</v>
      </c>
      <c r="D50" s="50">
        <v>0</v>
      </c>
      <c r="E50" s="62"/>
      <c r="F50" s="62"/>
      <c r="G50" s="62"/>
      <c r="H50" s="344"/>
      <c r="I50" s="353"/>
      <c r="K50" s="41"/>
    </row>
    <row r="51" spans="1:18" s="28" customFormat="1" ht="40.5" x14ac:dyDescent="0.25">
      <c r="A51" s="47" t="s">
        <v>47</v>
      </c>
      <c r="B51" s="61" t="s">
        <v>86</v>
      </c>
      <c r="C51" s="49" t="s">
        <v>87</v>
      </c>
      <c r="D51" s="50">
        <v>0</v>
      </c>
      <c r="E51" s="62"/>
      <c r="F51" s="62"/>
      <c r="G51" s="62"/>
      <c r="H51" s="344"/>
      <c r="I51" s="353"/>
      <c r="K51" s="41"/>
    </row>
    <row r="52" spans="1:18" s="28" customFormat="1" ht="20.25" x14ac:dyDescent="0.3">
      <c r="A52" s="42" t="s">
        <v>8</v>
      </c>
      <c r="B52" s="60" t="s">
        <v>88</v>
      </c>
      <c r="C52" s="37" t="s">
        <v>89</v>
      </c>
      <c r="D52" s="43">
        <f>D53</f>
        <v>12565</v>
      </c>
      <c r="E52" s="44">
        <f t="shared" ref="E52:H52" si="0">E53</f>
        <v>1326.3999999999999</v>
      </c>
      <c r="F52" s="44">
        <f t="shared" si="0"/>
        <v>1435.1</v>
      </c>
      <c r="G52" s="44">
        <f t="shared" si="0"/>
        <v>1493.9</v>
      </c>
      <c r="H52" s="338">
        <f t="shared" si="0"/>
        <v>2139.3000000000002</v>
      </c>
      <c r="I52" s="353"/>
      <c r="K52" s="41"/>
    </row>
    <row r="53" spans="1:18" s="28" customFormat="1" ht="60.75" x14ac:dyDescent="0.3">
      <c r="A53" s="42" t="s">
        <v>8</v>
      </c>
      <c r="B53" s="60" t="s">
        <v>90</v>
      </c>
      <c r="C53" s="37" t="s">
        <v>91</v>
      </c>
      <c r="D53" s="43">
        <f>D54</f>
        <v>12565</v>
      </c>
      <c r="E53" s="65">
        <f>E54</f>
        <v>1326.3999999999999</v>
      </c>
      <c r="F53" s="65">
        <f>F54</f>
        <v>1435.1</v>
      </c>
      <c r="G53" s="65">
        <f>G54</f>
        <v>1493.9</v>
      </c>
      <c r="H53" s="346">
        <f>H54</f>
        <v>2139.3000000000002</v>
      </c>
      <c r="I53" s="353"/>
      <c r="K53" s="41"/>
    </row>
    <row r="54" spans="1:18" s="28" customFormat="1" ht="45.75" customHeight="1" x14ac:dyDescent="0.25">
      <c r="A54" s="42" t="s">
        <v>8</v>
      </c>
      <c r="B54" s="60" t="s">
        <v>353</v>
      </c>
      <c r="C54" s="37" t="s">
        <v>92</v>
      </c>
      <c r="D54" s="43">
        <f>D55+D59</f>
        <v>12565</v>
      </c>
      <c r="E54" s="66">
        <f>E55+E59</f>
        <v>1326.3999999999999</v>
      </c>
      <c r="F54" s="66">
        <f>F55+F59</f>
        <v>1435.1</v>
      </c>
      <c r="G54" s="66">
        <f>G55+G59</f>
        <v>1493.9</v>
      </c>
      <c r="H54" s="347">
        <f>H55+H59</f>
        <v>2139.3000000000002</v>
      </c>
      <c r="I54" s="60" t="s">
        <v>312</v>
      </c>
      <c r="K54" s="41"/>
    </row>
    <row r="55" spans="1:18" s="28" customFormat="1" ht="61.5" customHeight="1" x14ac:dyDescent="0.25">
      <c r="A55" s="42" t="s">
        <v>8</v>
      </c>
      <c r="B55" s="60" t="s">
        <v>352</v>
      </c>
      <c r="C55" s="37" t="s">
        <v>93</v>
      </c>
      <c r="D55" s="43">
        <f>D56</f>
        <v>1901.1999999999998</v>
      </c>
      <c r="E55" s="66">
        <f>E56</f>
        <v>444.8</v>
      </c>
      <c r="F55" s="66">
        <f>F56</f>
        <v>435.1</v>
      </c>
      <c r="G55" s="66">
        <f>G56</f>
        <v>493.9</v>
      </c>
      <c r="H55" s="347">
        <f>H56</f>
        <v>454.3</v>
      </c>
      <c r="I55" s="60" t="s">
        <v>313</v>
      </c>
      <c r="J55" s="67"/>
      <c r="K55" s="67"/>
      <c r="L55" s="67"/>
      <c r="M55" s="67"/>
      <c r="N55" s="67"/>
      <c r="O55" s="67"/>
    </row>
    <row r="56" spans="1:18" s="28" customFormat="1" ht="98.25" customHeight="1" x14ac:dyDescent="0.25">
      <c r="A56" s="42" t="s">
        <v>47</v>
      </c>
      <c r="B56" s="60" t="s">
        <v>351</v>
      </c>
      <c r="C56" s="37" t="s">
        <v>94</v>
      </c>
      <c r="D56" s="43">
        <f>D57+D58</f>
        <v>1901.1999999999998</v>
      </c>
      <c r="E56" s="66">
        <f>E57+E58</f>
        <v>444.8</v>
      </c>
      <c r="F56" s="66">
        <f>F57+F58</f>
        <v>435.1</v>
      </c>
      <c r="G56" s="66">
        <f>G57+G58</f>
        <v>493.9</v>
      </c>
      <c r="H56" s="347">
        <f>H57+H58</f>
        <v>454.3</v>
      </c>
      <c r="I56" s="60" t="s">
        <v>314</v>
      </c>
      <c r="J56" s="68"/>
      <c r="K56" s="68"/>
      <c r="L56" s="68"/>
      <c r="M56" s="68"/>
      <c r="N56" s="68"/>
      <c r="O56" s="68"/>
    </row>
    <row r="57" spans="1:18" s="28" customFormat="1" ht="114" customHeight="1" x14ac:dyDescent="0.25">
      <c r="A57" s="47" t="s">
        <v>47</v>
      </c>
      <c r="B57" s="61" t="s">
        <v>350</v>
      </c>
      <c r="C57" s="49" t="s">
        <v>95</v>
      </c>
      <c r="D57" s="50">
        <f>1825.1+68.6</f>
        <v>1893.6999999999998</v>
      </c>
      <c r="E57" s="52">
        <v>444.8</v>
      </c>
      <c r="F57" s="52">
        <v>435.1</v>
      </c>
      <c r="G57" s="52">
        <v>455.7</v>
      </c>
      <c r="H57" s="341">
        <v>454.3</v>
      </c>
      <c r="I57" s="61" t="s">
        <v>315</v>
      </c>
      <c r="K57" s="41"/>
    </row>
    <row r="58" spans="1:18" s="28" customFormat="1" ht="159" customHeight="1" x14ac:dyDescent="0.3">
      <c r="A58" s="47" t="s">
        <v>47</v>
      </c>
      <c r="B58" s="61" t="s">
        <v>349</v>
      </c>
      <c r="C58" s="49" t="s">
        <v>96</v>
      </c>
      <c r="D58" s="50">
        <v>7.5</v>
      </c>
      <c r="E58" s="56">
        <v>0</v>
      </c>
      <c r="F58" s="56">
        <v>0</v>
      </c>
      <c r="G58" s="52">
        <v>38.200000000000003</v>
      </c>
      <c r="H58" s="343">
        <v>0</v>
      </c>
      <c r="I58" s="61" t="s">
        <v>316</v>
      </c>
      <c r="K58" s="69"/>
      <c r="L58" s="69"/>
      <c r="M58" s="69"/>
      <c r="N58" s="69"/>
      <c r="O58" s="69"/>
      <c r="P58" s="69"/>
      <c r="Q58" s="69"/>
      <c r="R58" s="69"/>
    </row>
    <row r="59" spans="1:18" s="71" customFormat="1" ht="80.25" customHeight="1" x14ac:dyDescent="0.25">
      <c r="A59" s="42" t="s">
        <v>8</v>
      </c>
      <c r="B59" s="60" t="s">
        <v>348</v>
      </c>
      <c r="C59" s="37" t="s">
        <v>97</v>
      </c>
      <c r="D59" s="43">
        <f>D60</f>
        <v>10663.8</v>
      </c>
      <c r="E59" s="70">
        <f>E60</f>
        <v>881.59999999999991</v>
      </c>
      <c r="F59" s="70">
        <f>F60</f>
        <v>1000</v>
      </c>
      <c r="G59" s="70">
        <f>G60</f>
        <v>1000</v>
      </c>
      <c r="H59" s="348">
        <f>H60</f>
        <v>1685</v>
      </c>
      <c r="I59" s="60" t="s">
        <v>317</v>
      </c>
      <c r="J59" s="72"/>
      <c r="K59" s="72"/>
      <c r="L59" s="72"/>
      <c r="M59" s="72"/>
      <c r="N59" s="72"/>
      <c r="O59" s="72"/>
      <c r="P59" s="72"/>
      <c r="Q59" s="72"/>
    </row>
    <row r="60" spans="1:18" s="71" customFormat="1" ht="81.75" customHeight="1" x14ac:dyDescent="0.3">
      <c r="A60" s="42" t="s">
        <v>47</v>
      </c>
      <c r="B60" s="60" t="s">
        <v>347</v>
      </c>
      <c r="C60" s="73" t="s">
        <v>98</v>
      </c>
      <c r="D60" s="43">
        <f>D61+D62</f>
        <v>10663.8</v>
      </c>
      <c r="E60" s="70">
        <f>E61+E62</f>
        <v>881.59999999999991</v>
      </c>
      <c r="F60" s="70">
        <f>F61+F62</f>
        <v>1000</v>
      </c>
      <c r="G60" s="70">
        <f>G61+G62</f>
        <v>1000</v>
      </c>
      <c r="H60" s="348">
        <f>H61+H62</f>
        <v>1685</v>
      </c>
      <c r="I60" s="60" t="s">
        <v>311</v>
      </c>
      <c r="K60" s="74"/>
    </row>
    <row r="61" spans="1:18" s="71" customFormat="1" ht="90" customHeight="1" x14ac:dyDescent="0.25">
      <c r="A61" s="47" t="s">
        <v>47</v>
      </c>
      <c r="B61" s="61" t="s">
        <v>346</v>
      </c>
      <c r="C61" s="49" t="s">
        <v>99</v>
      </c>
      <c r="D61" s="50">
        <v>6797.5</v>
      </c>
      <c r="E61" s="75">
        <v>665.4</v>
      </c>
      <c r="F61" s="75">
        <v>700</v>
      </c>
      <c r="G61" s="75">
        <v>700</v>
      </c>
      <c r="H61" s="349">
        <v>1128.5999999999999</v>
      </c>
      <c r="I61" s="61" t="s">
        <v>309</v>
      </c>
      <c r="K61" s="74"/>
    </row>
    <row r="62" spans="1:18" s="71" customFormat="1" ht="93.75" customHeight="1" x14ac:dyDescent="0.25">
      <c r="A62" s="47" t="s">
        <v>47</v>
      </c>
      <c r="B62" s="61" t="s">
        <v>345</v>
      </c>
      <c r="C62" s="76" t="s">
        <v>100</v>
      </c>
      <c r="D62" s="77">
        <v>3866.3</v>
      </c>
      <c r="E62" s="75">
        <v>216.2</v>
      </c>
      <c r="F62" s="75">
        <v>300</v>
      </c>
      <c r="G62" s="75">
        <v>300</v>
      </c>
      <c r="H62" s="349">
        <v>556.4</v>
      </c>
      <c r="I62" s="61" t="s">
        <v>310</v>
      </c>
      <c r="K62" s="74"/>
    </row>
    <row r="63" spans="1:18" s="28" customFormat="1" ht="20.25" x14ac:dyDescent="0.3">
      <c r="A63" s="78"/>
      <c r="B63" s="78"/>
      <c r="C63" s="79" t="s">
        <v>101</v>
      </c>
      <c r="D63" s="80">
        <f>D11+D52</f>
        <v>93505</v>
      </c>
      <c r="E63" s="81" t="e">
        <f>SUM(E11+E52)</f>
        <v>#REF!</v>
      </c>
      <c r="F63" s="81" t="e">
        <f>SUM(F11+F52)</f>
        <v>#REF!</v>
      </c>
      <c r="G63" s="81" t="e">
        <f>SUM(G11+G52)</f>
        <v>#REF!</v>
      </c>
      <c r="H63" s="350" t="e">
        <f>SUM(H11+H52)</f>
        <v>#REF!</v>
      </c>
      <c r="I63" s="353"/>
      <c r="K63" s="41">
        <v>93505</v>
      </c>
      <c r="L63" s="359">
        <f>D63-K63</f>
        <v>0</v>
      </c>
    </row>
    <row r="64" spans="1:18" ht="20.25" x14ac:dyDescent="0.25">
      <c r="A64" s="398"/>
      <c r="B64" s="398"/>
      <c r="C64" s="398"/>
      <c r="D64" s="82"/>
      <c r="E64" s="83"/>
      <c r="F64" s="83"/>
      <c r="G64" s="83"/>
      <c r="H64" s="83"/>
      <c r="I64" s="84"/>
    </row>
    <row r="65" spans="1:11" ht="20.25" x14ac:dyDescent="0.3">
      <c r="A65" s="399"/>
      <c r="B65" s="399"/>
      <c r="C65" s="399"/>
      <c r="D65" s="85"/>
      <c r="E65" s="16"/>
      <c r="F65" s="16"/>
      <c r="G65" s="16"/>
      <c r="H65" s="16"/>
      <c r="I65" s="86"/>
    </row>
    <row r="66" spans="1:11" ht="18.75" x14ac:dyDescent="0.3">
      <c r="A66" s="87"/>
      <c r="B66" s="87"/>
      <c r="C66" s="87"/>
      <c r="D66" s="88"/>
      <c r="E66" s="16"/>
      <c r="F66" s="16"/>
      <c r="G66" s="16"/>
      <c r="H66" s="16"/>
      <c r="I66" s="86"/>
    </row>
    <row r="67" spans="1:11" ht="18.75" x14ac:dyDescent="0.3">
      <c r="A67" s="400"/>
      <c r="B67" s="400"/>
      <c r="C67" s="400"/>
      <c r="D67" s="88"/>
      <c r="E67" s="16"/>
      <c r="F67" s="16"/>
      <c r="G67" s="16"/>
      <c r="H67" s="16"/>
      <c r="I67" s="86"/>
    </row>
    <row r="68" spans="1:11" ht="15.75" x14ac:dyDescent="0.2">
      <c r="A68" s="400"/>
      <c r="B68" s="400"/>
      <c r="C68" s="400"/>
      <c r="D68" s="89"/>
      <c r="E68" s="16"/>
      <c r="F68" s="16"/>
      <c r="G68" s="16"/>
      <c r="H68" s="16"/>
      <c r="I68" s="84"/>
      <c r="K68" s="84"/>
    </row>
    <row r="69" spans="1:11" ht="18" x14ac:dyDescent="0.25">
      <c r="C69" s="89"/>
      <c r="D69" s="89"/>
      <c r="E69" s="90"/>
      <c r="F69" s="90"/>
      <c r="G69" s="90"/>
      <c r="H69" s="90"/>
      <c r="I69" s="91"/>
    </row>
    <row r="70" spans="1:11" ht="18" x14ac:dyDescent="0.25">
      <c r="C70" s="89"/>
      <c r="D70" s="89"/>
      <c r="E70" s="91"/>
      <c r="F70" s="91"/>
      <c r="G70" s="91"/>
      <c r="H70" s="91"/>
      <c r="I70" s="91"/>
    </row>
    <row r="71" spans="1:11" ht="18" x14ac:dyDescent="0.25">
      <c r="C71" s="89"/>
      <c r="D71" s="89"/>
      <c r="E71" s="92"/>
      <c r="F71" s="92"/>
      <c r="G71" s="92"/>
      <c r="H71" s="92"/>
      <c r="I71" s="91"/>
    </row>
    <row r="72" spans="1:11" ht="15.75" x14ac:dyDescent="0.2">
      <c r="C72" s="89"/>
      <c r="D72" s="89"/>
    </row>
    <row r="73" spans="1:11" ht="15.75" x14ac:dyDescent="0.25">
      <c r="C73" s="89"/>
      <c r="D73" s="89"/>
      <c r="I73" s="93"/>
    </row>
    <row r="74" spans="1:11" ht="15.75" x14ac:dyDescent="0.2">
      <c r="C74" s="89"/>
      <c r="D74" s="89"/>
    </row>
    <row r="75" spans="1:11" ht="15.75" x14ac:dyDescent="0.2">
      <c r="C75" s="89"/>
      <c r="D75" s="89"/>
    </row>
    <row r="76" spans="1:11" ht="15.75" x14ac:dyDescent="0.2">
      <c r="C76" s="89"/>
      <c r="D76" s="89"/>
    </row>
    <row r="77" spans="1:11" ht="15.75" x14ac:dyDescent="0.2">
      <c r="C77" s="89"/>
      <c r="D77" s="89"/>
    </row>
    <row r="78" spans="1:11" ht="15.75" x14ac:dyDescent="0.2">
      <c r="C78" s="89"/>
      <c r="D78" s="89"/>
    </row>
    <row r="79" spans="1:11" ht="15.75" x14ac:dyDescent="0.2">
      <c r="C79" s="89"/>
      <c r="D79" s="89"/>
    </row>
    <row r="80" spans="1:11" ht="15.75" x14ac:dyDescent="0.2">
      <c r="C80" s="89"/>
      <c r="D80" s="89"/>
    </row>
    <row r="81" spans="3:4" ht="15.75" x14ac:dyDescent="0.2">
      <c r="C81" s="89"/>
      <c r="D81" s="89"/>
    </row>
    <row r="82" spans="3:4" ht="15.75" x14ac:dyDescent="0.2">
      <c r="C82" s="89"/>
      <c r="D82" s="89"/>
    </row>
    <row r="83" spans="3:4" ht="15.75" x14ac:dyDescent="0.2">
      <c r="C83" s="89"/>
      <c r="D83" s="89"/>
    </row>
    <row r="84" spans="3:4" ht="15.75" x14ac:dyDescent="0.2">
      <c r="C84" s="89"/>
      <c r="D84" s="89"/>
    </row>
    <row r="85" spans="3:4" ht="15.75" x14ac:dyDescent="0.2">
      <c r="C85" s="89"/>
      <c r="D85" s="89"/>
    </row>
    <row r="86" spans="3:4" ht="15.75" x14ac:dyDescent="0.2">
      <c r="C86" s="89"/>
      <c r="D86" s="89"/>
    </row>
    <row r="87" spans="3:4" ht="15.75" x14ac:dyDescent="0.2">
      <c r="C87" s="89"/>
      <c r="D87" s="89"/>
    </row>
    <row r="88" spans="3:4" ht="15.75" x14ac:dyDescent="0.2">
      <c r="C88" s="89"/>
      <c r="D88" s="89"/>
    </row>
    <row r="89" spans="3:4" ht="15.75" x14ac:dyDescent="0.2">
      <c r="C89" s="89"/>
      <c r="D89" s="89"/>
    </row>
  </sheetData>
  <mergeCells count="8">
    <mergeCell ref="B8:C8"/>
    <mergeCell ref="A64:C65"/>
    <mergeCell ref="A67:C68"/>
    <mergeCell ref="A1:D1"/>
    <mergeCell ref="A2:E2"/>
    <mergeCell ref="C3:D3"/>
    <mergeCell ref="F3:I3"/>
    <mergeCell ref="B7:C7"/>
  </mergeCells>
  <pageMargins left="0.78740157480314965" right="0.27559055118110237" top="0.59055118110236227" bottom="0.39370078740157483" header="0.51181102362204722" footer="0.51181102362204722"/>
  <pageSetup paperSize="9" scale="58" orientation="portrait" r:id="rId1"/>
  <headerFooter alignWithMargins="0"/>
  <rowBreaks count="4" manualBreakCount="4">
    <brk id="28" max="8" man="1"/>
    <brk id="43" max="8" man="1"/>
    <brk id="60" max="8" man="1"/>
    <brk id="6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06"/>
  <sheetViews>
    <sheetView view="pageBreakPreview" zoomScale="90" zoomScaleNormal="90" zoomScaleSheetLayoutView="90" zoomScalePageLayoutView="140" workbookViewId="0">
      <selection activeCell="A4" sqref="A4:E4"/>
    </sheetView>
  </sheetViews>
  <sheetFormatPr defaultRowHeight="12.75" x14ac:dyDescent="0.2"/>
  <cols>
    <col min="1" max="1" width="73.85546875" style="94" customWidth="1"/>
    <col min="2" max="2" width="12.85546875" style="94" customWidth="1"/>
    <col min="3" max="3" width="17.28515625" style="94" customWidth="1"/>
    <col min="4" max="4" width="12.85546875" style="94" customWidth="1"/>
    <col min="5" max="5" width="15.7109375" style="94" customWidth="1"/>
    <col min="6" max="6" width="16.140625" style="94" hidden="1" customWidth="1"/>
    <col min="7" max="7" width="0" style="94" hidden="1" customWidth="1"/>
    <col min="8" max="8" width="11" style="94" hidden="1" customWidth="1"/>
    <col min="9" max="9" width="10.5703125" style="94" hidden="1" customWidth="1"/>
    <col min="10" max="10" width="9.28515625" style="94" customWidth="1"/>
    <col min="11" max="16384" width="9.140625" style="94"/>
  </cols>
  <sheetData>
    <row r="1" spans="1:13" ht="18.75" x14ac:dyDescent="0.3">
      <c r="A1" s="438" t="s">
        <v>319</v>
      </c>
      <c r="B1" s="438"/>
      <c r="C1" s="438"/>
      <c r="D1" s="438"/>
      <c r="E1" s="438"/>
    </row>
    <row r="2" spans="1:13" ht="18.75" x14ac:dyDescent="0.3">
      <c r="A2" s="393" t="s">
        <v>320</v>
      </c>
      <c r="B2" s="393"/>
      <c r="C2" s="393"/>
      <c r="D2" s="393"/>
      <c r="E2" s="393"/>
    </row>
    <row r="3" spans="1:13" ht="15" x14ac:dyDescent="0.25">
      <c r="A3" s="95"/>
      <c r="E3" s="96"/>
    </row>
    <row r="4" spans="1:13" ht="18.75" x14ac:dyDescent="0.3">
      <c r="A4" s="404" t="s">
        <v>362</v>
      </c>
      <c r="B4" s="404"/>
      <c r="C4" s="404"/>
      <c r="D4" s="404"/>
      <c r="E4" s="404"/>
      <c r="F4" s="12"/>
    </row>
    <row r="5" spans="1:13" x14ac:dyDescent="0.2">
      <c r="E5" s="96"/>
    </row>
    <row r="6" spans="1:13" ht="18.75" x14ac:dyDescent="0.3">
      <c r="A6" s="405" t="s">
        <v>105</v>
      </c>
      <c r="B6" s="405"/>
      <c r="C6" s="405"/>
      <c r="D6" s="405"/>
      <c r="E6" s="405"/>
    </row>
    <row r="7" spans="1:13" ht="38.25" customHeight="1" x14ac:dyDescent="0.2">
      <c r="A7" s="406" t="s">
        <v>318</v>
      </c>
      <c r="B7" s="406"/>
      <c r="C7" s="406"/>
      <c r="D7" s="406"/>
      <c r="E7" s="406"/>
    </row>
    <row r="10" spans="1:13" ht="36.75" customHeight="1" x14ac:dyDescent="0.3">
      <c r="A10" s="407" t="s">
        <v>106</v>
      </c>
      <c r="B10" s="407"/>
      <c r="C10" s="407"/>
      <c r="D10" s="407"/>
      <c r="E10" s="407"/>
    </row>
    <row r="11" spans="1:13" ht="7.5" customHeight="1" x14ac:dyDescent="0.2">
      <c r="A11" s="409"/>
      <c r="B11" s="409"/>
      <c r="C11" s="409"/>
      <c r="D11" s="96"/>
      <c r="E11" s="96"/>
    </row>
    <row r="12" spans="1:13" x14ac:dyDescent="0.2">
      <c r="A12" s="410" t="s">
        <v>107</v>
      </c>
      <c r="B12" s="411" t="s">
        <v>108</v>
      </c>
      <c r="C12" s="411" t="s">
        <v>109</v>
      </c>
      <c r="D12" s="401" t="s">
        <v>307</v>
      </c>
      <c r="E12" s="403" t="s">
        <v>110</v>
      </c>
    </row>
    <row r="13" spans="1:13" ht="49.5" customHeight="1" x14ac:dyDescent="0.2">
      <c r="A13" s="410"/>
      <c r="B13" s="411"/>
      <c r="C13" s="411"/>
      <c r="D13" s="402"/>
      <c r="E13" s="403"/>
    </row>
    <row r="14" spans="1:13" ht="18.75" x14ac:dyDescent="0.3">
      <c r="A14" s="97" t="s">
        <v>111</v>
      </c>
      <c r="B14" s="156" t="s">
        <v>248</v>
      </c>
      <c r="C14" s="120"/>
      <c r="D14" s="115"/>
      <c r="E14" s="100">
        <f>E15+E19+E31+E49+E53</f>
        <v>19991.7</v>
      </c>
      <c r="F14" s="94" t="e">
        <f>#REF!+#REF!</f>
        <v>#REF!</v>
      </c>
      <c r="G14" s="98" t="e">
        <f>E14-F14</f>
        <v>#REF!</v>
      </c>
      <c r="H14" s="98">
        <f>E15+E19+E31+E49+E53</f>
        <v>19991.7</v>
      </c>
      <c r="I14" s="98">
        <f>E14-H14</f>
        <v>0</v>
      </c>
      <c r="J14" s="98">
        <f>E14-E44-E53-E49</f>
        <v>17614.5</v>
      </c>
      <c r="K14" s="98">
        <f>J14-'Прилож №3 ведомств.'!J10</f>
        <v>17614.5</v>
      </c>
      <c r="L14" s="94" t="s">
        <v>338</v>
      </c>
      <c r="M14" s="98">
        <f>E15+E19+E54</f>
        <v>5761.9000000000005</v>
      </c>
    </row>
    <row r="15" spans="1:13" ht="42" customHeight="1" x14ac:dyDescent="0.3">
      <c r="A15" s="135" t="s">
        <v>113</v>
      </c>
      <c r="B15" s="156" t="s">
        <v>116</v>
      </c>
      <c r="C15" s="120"/>
      <c r="D15" s="115"/>
      <c r="E15" s="100">
        <f>E16</f>
        <v>1327.8</v>
      </c>
      <c r="H15" s="98">
        <f>'Прилож №3 ведомств.'!E13</f>
        <v>1327.8</v>
      </c>
      <c r="I15" s="98">
        <f t="shared" ref="I15:I19" si="0">E15-H15</f>
        <v>0</v>
      </c>
      <c r="L15" s="94" t="s">
        <v>339</v>
      </c>
      <c r="M15" s="98">
        <f>E31</f>
        <v>13842.300000000001</v>
      </c>
    </row>
    <row r="16" spans="1:13" ht="18.75" x14ac:dyDescent="0.3">
      <c r="A16" s="117" t="s">
        <v>115</v>
      </c>
      <c r="B16" s="101" t="s">
        <v>116</v>
      </c>
      <c r="C16" s="101" t="s">
        <v>117</v>
      </c>
      <c r="D16" s="102"/>
      <c r="E16" s="103">
        <f>E17</f>
        <v>1327.8</v>
      </c>
      <c r="H16" s="98">
        <f>'Прилож №3 ведомств.'!E14</f>
        <v>1327.8</v>
      </c>
      <c r="I16" s="98">
        <f t="shared" si="0"/>
        <v>0</v>
      </c>
    </row>
    <row r="17" spans="1:14" ht="75" x14ac:dyDescent="0.3">
      <c r="A17" s="105" t="s">
        <v>118</v>
      </c>
      <c r="B17" s="101" t="s">
        <v>116</v>
      </c>
      <c r="C17" s="101" t="s">
        <v>117</v>
      </c>
      <c r="D17" s="102">
        <v>100</v>
      </c>
      <c r="E17" s="103">
        <f>E18</f>
        <v>1327.8</v>
      </c>
      <c r="H17" s="98">
        <f>'Прилож №3 ведомств.'!E15</f>
        <v>1327.8</v>
      </c>
      <c r="I17" s="98">
        <f t="shared" si="0"/>
        <v>0</v>
      </c>
      <c r="L17" s="94" t="s">
        <v>340</v>
      </c>
      <c r="M17" s="94">
        <v>30</v>
      </c>
    </row>
    <row r="18" spans="1:14" ht="37.5" x14ac:dyDescent="0.3">
      <c r="A18" s="105" t="s">
        <v>119</v>
      </c>
      <c r="B18" s="101" t="s">
        <v>116</v>
      </c>
      <c r="C18" s="101" t="s">
        <v>117</v>
      </c>
      <c r="D18" s="102">
        <v>120</v>
      </c>
      <c r="E18" s="103">
        <v>1327.8</v>
      </c>
      <c r="H18" s="98">
        <f>E18</f>
        <v>1327.8</v>
      </c>
      <c r="I18" s="98">
        <f t="shared" si="0"/>
        <v>0</v>
      </c>
      <c r="L18" s="94" t="s">
        <v>341</v>
      </c>
      <c r="M18" s="98">
        <f>E81</f>
        <v>9703.8000000000011</v>
      </c>
    </row>
    <row r="19" spans="1:14" ht="48.75" customHeight="1" x14ac:dyDescent="0.3">
      <c r="A19" s="135" t="s">
        <v>120</v>
      </c>
      <c r="B19" s="120" t="s">
        <v>123</v>
      </c>
      <c r="C19" s="120"/>
      <c r="D19" s="115"/>
      <c r="E19" s="100">
        <f>E20</f>
        <v>4338.1000000000004</v>
      </c>
      <c r="F19" s="94" t="e">
        <f>#REF!</f>
        <v>#REF!</v>
      </c>
      <c r="G19" s="98" t="e">
        <f>E19-F19</f>
        <v>#REF!</v>
      </c>
      <c r="H19" s="98">
        <f>E19</f>
        <v>4338.1000000000004</v>
      </c>
      <c r="I19" s="98">
        <f t="shared" si="0"/>
        <v>0</v>
      </c>
      <c r="L19" s="94" t="s">
        <v>342</v>
      </c>
      <c r="M19" s="98">
        <f>E169</f>
        <v>11678.1</v>
      </c>
    </row>
    <row r="20" spans="1:14" ht="59.25" customHeight="1" x14ac:dyDescent="0.3">
      <c r="A20" s="118" t="s">
        <v>122</v>
      </c>
      <c r="B20" s="120" t="s">
        <v>123</v>
      </c>
      <c r="C20" s="120"/>
      <c r="D20" s="115"/>
      <c r="E20" s="100">
        <f>E21+E24</f>
        <v>4338.1000000000004</v>
      </c>
      <c r="H20" s="94">
        <f>'Прилож №3 ведомств.'!E16</f>
        <v>4338.1000000000004</v>
      </c>
      <c r="I20" s="98">
        <f t="shared" ref="I20:I23" si="1">E20-H20</f>
        <v>0</v>
      </c>
      <c r="L20" s="94" t="s">
        <v>343</v>
      </c>
      <c r="M20" s="98">
        <f>E181</f>
        <v>2538.3999999999996</v>
      </c>
    </row>
    <row r="21" spans="1:14" ht="37.5" x14ac:dyDescent="0.3">
      <c r="A21" s="108" t="s">
        <v>124</v>
      </c>
      <c r="B21" s="101" t="s">
        <v>123</v>
      </c>
      <c r="C21" s="101" t="s">
        <v>125</v>
      </c>
      <c r="D21" s="102"/>
      <c r="E21" s="103">
        <f>E22</f>
        <v>304.60000000000002</v>
      </c>
      <c r="H21" s="94">
        <f>'Прилож №3 ведомств.'!E17</f>
        <v>304.60000000000002</v>
      </c>
      <c r="I21" s="98">
        <f t="shared" si="1"/>
        <v>0</v>
      </c>
      <c r="M21" s="98">
        <f>SUM(M14:M20)-96</f>
        <v>43458.5</v>
      </c>
      <c r="N21" s="98">
        <f>M21-E190</f>
        <v>-50046.5</v>
      </c>
    </row>
    <row r="22" spans="1:14" ht="75" x14ac:dyDescent="0.3">
      <c r="A22" s="105" t="s">
        <v>118</v>
      </c>
      <c r="B22" s="101" t="s">
        <v>123</v>
      </c>
      <c r="C22" s="101" t="s">
        <v>125</v>
      </c>
      <c r="D22" s="102">
        <v>100</v>
      </c>
      <c r="E22" s="103">
        <f>E23</f>
        <v>304.60000000000002</v>
      </c>
      <c r="H22" s="94">
        <f>'Прилож №3 ведомств.'!E18</f>
        <v>304.60000000000002</v>
      </c>
      <c r="I22" s="98">
        <f t="shared" si="1"/>
        <v>0</v>
      </c>
    </row>
    <row r="23" spans="1:14" ht="37.5" x14ac:dyDescent="0.3">
      <c r="A23" s="112" t="s">
        <v>119</v>
      </c>
      <c r="B23" s="101" t="s">
        <v>123</v>
      </c>
      <c r="C23" s="101" t="s">
        <v>125</v>
      </c>
      <c r="D23" s="102">
        <v>120</v>
      </c>
      <c r="E23" s="103">
        <v>304.60000000000002</v>
      </c>
      <c r="H23" s="94">
        <f>'Прилож №3 ведомств.'!E19</f>
        <v>304.60000000000002</v>
      </c>
      <c r="I23" s="98">
        <f t="shared" si="1"/>
        <v>0</v>
      </c>
    </row>
    <row r="24" spans="1:14" ht="37.5" x14ac:dyDescent="0.3">
      <c r="A24" s="113" t="s">
        <v>126</v>
      </c>
      <c r="B24" s="114" t="s">
        <v>123</v>
      </c>
      <c r="C24" s="114" t="s">
        <v>127</v>
      </c>
      <c r="D24" s="115"/>
      <c r="E24" s="100">
        <f>E25+E27+E29</f>
        <v>4033.5</v>
      </c>
      <c r="F24" s="94" t="e">
        <f>#REF!</f>
        <v>#REF!</v>
      </c>
      <c r="G24" s="98" t="e">
        <f>E24-F24</f>
        <v>#REF!</v>
      </c>
      <c r="H24" s="94">
        <f>'Прилож №3 ведомств.'!E20</f>
        <v>4033.5</v>
      </c>
      <c r="I24" s="98">
        <f>E24-H24</f>
        <v>0</v>
      </c>
    </row>
    <row r="25" spans="1:14" ht="75" x14ac:dyDescent="0.3">
      <c r="A25" s="105" t="s">
        <v>118</v>
      </c>
      <c r="B25" s="101" t="s">
        <v>123</v>
      </c>
      <c r="C25" s="116" t="s">
        <v>127</v>
      </c>
      <c r="D25" s="102">
        <v>100</v>
      </c>
      <c r="E25" s="103">
        <f>E26</f>
        <v>2257</v>
      </c>
      <c r="H25" s="94">
        <f>'Прилож №3 ведомств.'!E21</f>
        <v>2257</v>
      </c>
      <c r="I25" s="98">
        <f t="shared" ref="I25:I34" si="2">E25-H25</f>
        <v>0</v>
      </c>
    </row>
    <row r="26" spans="1:14" ht="37.5" x14ac:dyDescent="0.3">
      <c r="A26" s="112" t="s">
        <v>119</v>
      </c>
      <c r="B26" s="101" t="s">
        <v>123</v>
      </c>
      <c r="C26" s="116" t="s">
        <v>127</v>
      </c>
      <c r="D26" s="102">
        <v>120</v>
      </c>
      <c r="E26" s="103">
        <v>2257</v>
      </c>
      <c r="H26" s="94">
        <f>'Прилож №3 ведомств.'!E22</f>
        <v>2257</v>
      </c>
      <c r="I26" s="98">
        <f t="shared" si="2"/>
        <v>0</v>
      </c>
    </row>
    <row r="27" spans="1:14" ht="37.5" x14ac:dyDescent="0.3">
      <c r="A27" s="105" t="s">
        <v>128</v>
      </c>
      <c r="B27" s="101" t="s">
        <v>123</v>
      </c>
      <c r="C27" s="116" t="s">
        <v>127</v>
      </c>
      <c r="D27" s="102">
        <v>200</v>
      </c>
      <c r="E27" s="103">
        <f>E28</f>
        <v>1767.4</v>
      </c>
      <c r="H27" s="94">
        <f>'Прилож №3 ведомств.'!E23</f>
        <v>1767.4</v>
      </c>
      <c r="I27" s="98">
        <f t="shared" si="2"/>
        <v>0</v>
      </c>
    </row>
    <row r="28" spans="1:14" ht="37.5" x14ac:dyDescent="0.3">
      <c r="A28" s="112" t="s">
        <v>129</v>
      </c>
      <c r="B28" s="101" t="s">
        <v>123</v>
      </c>
      <c r="C28" s="116" t="s">
        <v>127</v>
      </c>
      <c r="D28" s="102">
        <v>240</v>
      </c>
      <c r="E28" s="103">
        <f>1767.7-0.3</f>
        <v>1767.4</v>
      </c>
      <c r="H28" s="94">
        <f>'Прилож №3 ведомств.'!E24</f>
        <v>1767.4</v>
      </c>
      <c r="I28" s="98">
        <f t="shared" si="2"/>
        <v>0</v>
      </c>
    </row>
    <row r="29" spans="1:14" ht="18.75" x14ac:dyDescent="0.3">
      <c r="A29" s="117" t="s">
        <v>130</v>
      </c>
      <c r="B29" s="101" t="s">
        <v>123</v>
      </c>
      <c r="C29" s="116" t="s">
        <v>127</v>
      </c>
      <c r="D29" s="102">
        <v>800</v>
      </c>
      <c r="E29" s="103">
        <f>E30</f>
        <v>9.1</v>
      </c>
      <c r="H29" s="94">
        <f>'Прилож №3 ведомств.'!E25</f>
        <v>9.1</v>
      </c>
      <c r="I29" s="98">
        <f t="shared" si="2"/>
        <v>0</v>
      </c>
    </row>
    <row r="30" spans="1:14" ht="18.75" x14ac:dyDescent="0.3">
      <c r="A30" s="117" t="s">
        <v>131</v>
      </c>
      <c r="B30" s="101" t="s">
        <v>123</v>
      </c>
      <c r="C30" s="116" t="s">
        <v>127</v>
      </c>
      <c r="D30" s="102">
        <v>850</v>
      </c>
      <c r="E30" s="103">
        <v>9.1</v>
      </c>
      <c r="H30" s="94">
        <f>'Прилож №3 ведомств.'!E26</f>
        <v>9.1</v>
      </c>
      <c r="I30" s="98">
        <f t="shared" si="2"/>
        <v>0</v>
      </c>
    </row>
    <row r="31" spans="1:14" ht="75" x14ac:dyDescent="0.3">
      <c r="A31" s="118" t="s">
        <v>132</v>
      </c>
      <c r="B31" s="120" t="s">
        <v>135</v>
      </c>
      <c r="C31" s="120"/>
      <c r="D31" s="115"/>
      <c r="E31" s="119">
        <f>E32+E35+E42+E44</f>
        <v>13842.300000000001</v>
      </c>
      <c r="F31" s="98" t="e">
        <f>#REF!</f>
        <v>#REF!</v>
      </c>
      <c r="G31" s="98" t="e">
        <f>E31-F31</f>
        <v>#REF!</v>
      </c>
      <c r="H31" s="94">
        <f>'Прилож №3 ведомств.'!E33</f>
        <v>13842.300000000001</v>
      </c>
      <c r="I31" s="98">
        <f t="shared" si="2"/>
        <v>0</v>
      </c>
      <c r="J31" s="98">
        <f>E15+E19+E31+E49+E53</f>
        <v>19991.7</v>
      </c>
    </row>
    <row r="32" spans="1:14" ht="80.25" customHeight="1" x14ac:dyDescent="0.3">
      <c r="A32" s="135" t="s">
        <v>134</v>
      </c>
      <c r="B32" s="120" t="s">
        <v>135</v>
      </c>
      <c r="C32" s="120" t="s">
        <v>136</v>
      </c>
      <c r="D32" s="115"/>
      <c r="E32" s="100">
        <f>SUM(E33)</f>
        <v>1327.8</v>
      </c>
      <c r="H32" s="94">
        <f>'Прилож №3 ведомств.'!E34</f>
        <v>1327.8</v>
      </c>
      <c r="I32" s="98">
        <f t="shared" si="2"/>
        <v>0</v>
      </c>
    </row>
    <row r="33" spans="1:9" ht="75" x14ac:dyDescent="0.3">
      <c r="A33" s="105" t="s">
        <v>118</v>
      </c>
      <c r="B33" s="101" t="s">
        <v>135</v>
      </c>
      <c r="C33" s="101" t="s">
        <v>136</v>
      </c>
      <c r="D33" s="102">
        <v>100</v>
      </c>
      <c r="E33" s="103">
        <f>E34</f>
        <v>1327.8</v>
      </c>
      <c r="H33" s="94">
        <f>'Прилож №3 ведомств.'!E35</f>
        <v>1327.8</v>
      </c>
      <c r="I33" s="98">
        <f t="shared" si="2"/>
        <v>0</v>
      </c>
    </row>
    <row r="34" spans="1:9" ht="37.5" x14ac:dyDescent="0.3">
      <c r="A34" s="112" t="s">
        <v>119</v>
      </c>
      <c r="B34" s="101" t="s">
        <v>135</v>
      </c>
      <c r="C34" s="101" t="s">
        <v>136</v>
      </c>
      <c r="D34" s="102">
        <v>120</v>
      </c>
      <c r="E34" s="103">
        <v>1327.8</v>
      </c>
      <c r="H34" s="94">
        <f>'Прилож №3 ведомств.'!E36</f>
        <v>1327.8</v>
      </c>
      <c r="I34" s="98">
        <f t="shared" si="2"/>
        <v>0</v>
      </c>
    </row>
    <row r="35" spans="1:9" ht="56.25" x14ac:dyDescent="0.3">
      <c r="A35" s="121" t="s">
        <v>137</v>
      </c>
      <c r="B35" s="114" t="s">
        <v>135</v>
      </c>
      <c r="C35" s="120" t="s">
        <v>138</v>
      </c>
      <c r="D35" s="115"/>
      <c r="E35" s="122">
        <f>E36+E38+E40</f>
        <v>9822.2000000000007</v>
      </c>
      <c r="F35" s="98"/>
      <c r="H35" s="94">
        <f>'Прилож №3 ведомств.'!E37</f>
        <v>9822.2000000000007</v>
      </c>
      <c r="I35" s="98">
        <f>E35-H35</f>
        <v>0</v>
      </c>
    </row>
    <row r="36" spans="1:9" ht="75" x14ac:dyDescent="0.3">
      <c r="A36" s="105" t="s">
        <v>118</v>
      </c>
      <c r="B36" s="116" t="s">
        <v>135</v>
      </c>
      <c r="C36" s="101" t="s">
        <v>138</v>
      </c>
      <c r="D36" s="102">
        <v>100</v>
      </c>
      <c r="E36" s="103">
        <f>E37</f>
        <v>8411.8000000000011</v>
      </c>
      <c r="H36" s="94">
        <f>'Прилож №3 ведомств.'!E38</f>
        <v>8411.8000000000011</v>
      </c>
      <c r="I36" s="98">
        <f>E36-H36</f>
        <v>0</v>
      </c>
    </row>
    <row r="37" spans="1:9" ht="37.5" x14ac:dyDescent="0.3">
      <c r="A37" s="112" t="s">
        <v>119</v>
      </c>
      <c r="B37" s="101" t="s">
        <v>135</v>
      </c>
      <c r="C37" s="101" t="s">
        <v>138</v>
      </c>
      <c r="D37" s="102">
        <v>120</v>
      </c>
      <c r="E37" s="103">
        <f>9263.6-851.8</f>
        <v>8411.8000000000011</v>
      </c>
      <c r="H37" s="94">
        <f>'Прилож №3 ведомств.'!E39</f>
        <v>8411.8000000000011</v>
      </c>
      <c r="I37" s="98">
        <f>E37-H37</f>
        <v>0</v>
      </c>
    </row>
    <row r="38" spans="1:9" ht="37.5" x14ac:dyDescent="0.3">
      <c r="A38" s="105" t="s">
        <v>128</v>
      </c>
      <c r="B38" s="101" t="s">
        <v>135</v>
      </c>
      <c r="C38" s="101" t="s">
        <v>138</v>
      </c>
      <c r="D38" s="102">
        <v>200</v>
      </c>
      <c r="E38" s="103">
        <f>E39</f>
        <v>1408.4</v>
      </c>
      <c r="F38" s="94" t="e">
        <f>F39</f>
        <v>#REF!</v>
      </c>
      <c r="G38" s="98" t="e">
        <f>E38-F38</f>
        <v>#REF!</v>
      </c>
      <c r="H38" s="94">
        <f>'Прилож №3 ведомств.'!E40</f>
        <v>1408.4</v>
      </c>
      <c r="I38" s="98">
        <f>E38-H38</f>
        <v>0</v>
      </c>
    </row>
    <row r="39" spans="1:9" ht="37.5" x14ac:dyDescent="0.3">
      <c r="A39" s="112" t="s">
        <v>129</v>
      </c>
      <c r="B39" s="101" t="s">
        <v>135</v>
      </c>
      <c r="C39" s="101" t="s">
        <v>138</v>
      </c>
      <c r="D39" s="102">
        <v>240</v>
      </c>
      <c r="E39" s="103">
        <f>1305.7+102.7</f>
        <v>1408.4</v>
      </c>
      <c r="F39" s="94" t="e">
        <f>#REF!</f>
        <v>#REF!</v>
      </c>
      <c r="G39" s="98" t="e">
        <f>E39-F39</f>
        <v>#REF!</v>
      </c>
      <c r="H39" s="94">
        <f>'Прилож №3 ведомств.'!E41</f>
        <v>1408.4</v>
      </c>
      <c r="I39" s="98">
        <f t="shared" ref="I39:I105" si="3">E39-H39</f>
        <v>0</v>
      </c>
    </row>
    <row r="40" spans="1:9" ht="18.75" x14ac:dyDescent="0.3">
      <c r="A40" s="117" t="s">
        <v>130</v>
      </c>
      <c r="B40" s="101" t="s">
        <v>135</v>
      </c>
      <c r="C40" s="101" t="s">
        <v>138</v>
      </c>
      <c r="D40" s="102">
        <v>800</v>
      </c>
      <c r="E40" s="103">
        <f>E41</f>
        <v>2</v>
      </c>
      <c r="H40" s="94">
        <f>'Прилож №3 ведомств.'!E42</f>
        <v>2</v>
      </c>
      <c r="I40" s="98">
        <f t="shared" si="3"/>
        <v>0</v>
      </c>
    </row>
    <row r="41" spans="1:9" ht="18.75" x14ac:dyDescent="0.3">
      <c r="A41" s="117" t="s">
        <v>131</v>
      </c>
      <c r="B41" s="101" t="s">
        <v>135</v>
      </c>
      <c r="C41" s="101" t="s">
        <v>138</v>
      </c>
      <c r="D41" s="102">
        <v>850</v>
      </c>
      <c r="E41" s="103">
        <v>2</v>
      </c>
      <c r="H41" s="94">
        <f>'Прилож №3 ведомств.'!E43</f>
        <v>2</v>
      </c>
      <c r="I41" s="98">
        <f t="shared" si="3"/>
        <v>0</v>
      </c>
    </row>
    <row r="42" spans="1:9" ht="56.25" x14ac:dyDescent="0.3">
      <c r="A42" s="124" t="s">
        <v>329</v>
      </c>
      <c r="B42" s="137" t="s">
        <v>135</v>
      </c>
      <c r="C42" s="219" t="s">
        <v>330</v>
      </c>
      <c r="D42" s="240">
        <v>100</v>
      </c>
      <c r="E42" s="354">
        <f>E43</f>
        <v>798.6</v>
      </c>
      <c r="H42" s="94">
        <f>'Прилож №3 ведомств.'!E44</f>
        <v>798.6</v>
      </c>
      <c r="I42" s="98">
        <f t="shared" si="3"/>
        <v>0</v>
      </c>
    </row>
    <row r="43" spans="1:9" ht="37.5" x14ac:dyDescent="0.3">
      <c r="A43" s="105" t="s">
        <v>119</v>
      </c>
      <c r="B43" s="146" t="s">
        <v>135</v>
      </c>
      <c r="C43" s="228" t="s">
        <v>330</v>
      </c>
      <c r="D43" s="148">
        <v>120</v>
      </c>
      <c r="E43" s="355">
        <v>798.6</v>
      </c>
      <c r="H43" s="94">
        <f>'Прилож №3 ведомств.'!E45</f>
        <v>798.6</v>
      </c>
      <c r="I43" s="98">
        <f t="shared" si="3"/>
        <v>0</v>
      </c>
    </row>
    <row r="44" spans="1:9" ht="75" x14ac:dyDescent="0.3">
      <c r="A44" s="312" t="s">
        <v>141</v>
      </c>
      <c r="B44" s="331" t="s">
        <v>135</v>
      </c>
      <c r="C44" s="331" t="s">
        <v>142</v>
      </c>
      <c r="D44" s="125"/>
      <c r="E44" s="126">
        <f>E45+E47</f>
        <v>1893.7</v>
      </c>
      <c r="H44" s="94">
        <f>'Прилож №3 ведомств.'!E46</f>
        <v>1893.7</v>
      </c>
      <c r="I44" s="98">
        <f t="shared" si="3"/>
        <v>0</v>
      </c>
    </row>
    <row r="45" spans="1:9" ht="75" x14ac:dyDescent="0.3">
      <c r="A45" s="226" t="s">
        <v>118</v>
      </c>
      <c r="B45" s="101" t="s">
        <v>135</v>
      </c>
      <c r="C45" s="116" t="s">
        <v>142</v>
      </c>
      <c r="D45" s="128">
        <v>100</v>
      </c>
      <c r="E45" s="129">
        <f>E46</f>
        <v>1756.9</v>
      </c>
      <c r="H45" s="94">
        <f>'Прилож №3 ведомств.'!E47</f>
        <v>1756.9</v>
      </c>
      <c r="I45" s="98">
        <f t="shared" si="3"/>
        <v>0</v>
      </c>
    </row>
    <row r="46" spans="1:9" ht="37.5" x14ac:dyDescent="0.3">
      <c r="A46" s="112" t="s">
        <v>119</v>
      </c>
      <c r="B46" s="101" t="s">
        <v>135</v>
      </c>
      <c r="C46" s="116" t="s">
        <v>142</v>
      </c>
      <c r="D46" s="128">
        <v>120</v>
      </c>
      <c r="E46" s="129">
        <v>1756.9</v>
      </c>
      <c r="H46" s="94">
        <f>'Прилож №3 ведомств.'!E48</f>
        <v>1756.9</v>
      </c>
      <c r="I46" s="98">
        <f t="shared" si="3"/>
        <v>0</v>
      </c>
    </row>
    <row r="47" spans="1:9" ht="37.5" x14ac:dyDescent="0.3">
      <c r="A47" s="105" t="s">
        <v>128</v>
      </c>
      <c r="B47" s="101" t="s">
        <v>135</v>
      </c>
      <c r="C47" s="116" t="s">
        <v>142</v>
      </c>
      <c r="D47" s="128">
        <v>200</v>
      </c>
      <c r="E47" s="129">
        <f>E48</f>
        <v>136.80000000000001</v>
      </c>
      <c r="H47" s="94">
        <f>'Прилож №3 ведомств.'!E49</f>
        <v>136.80000000000001</v>
      </c>
      <c r="I47" s="98">
        <f t="shared" si="3"/>
        <v>0</v>
      </c>
    </row>
    <row r="48" spans="1:9" ht="37.5" x14ac:dyDescent="0.3">
      <c r="A48" s="130" t="s">
        <v>129</v>
      </c>
      <c r="B48" s="116" t="s">
        <v>135</v>
      </c>
      <c r="C48" s="116" t="s">
        <v>142</v>
      </c>
      <c r="D48" s="128">
        <v>240</v>
      </c>
      <c r="E48" s="129">
        <v>136.80000000000001</v>
      </c>
      <c r="H48" s="94">
        <f>'Прилож №3 ведомств.'!E50</f>
        <v>136.80000000000001</v>
      </c>
      <c r="I48" s="98">
        <f t="shared" si="3"/>
        <v>0</v>
      </c>
    </row>
    <row r="49" spans="1:9" ht="18.75" x14ac:dyDescent="0.3">
      <c r="A49" s="97" t="s">
        <v>143</v>
      </c>
      <c r="B49" s="120" t="s">
        <v>146</v>
      </c>
      <c r="C49" s="120"/>
      <c r="D49" s="115"/>
      <c r="E49" s="100">
        <f>E50</f>
        <v>30</v>
      </c>
      <c r="H49" s="94">
        <f>'Прилож №3 ведомств.'!E51</f>
        <v>30</v>
      </c>
      <c r="I49" s="98">
        <f t="shared" si="3"/>
        <v>0</v>
      </c>
    </row>
    <row r="50" spans="1:9" ht="18.75" x14ac:dyDescent="0.3">
      <c r="A50" s="117" t="s">
        <v>145</v>
      </c>
      <c r="B50" s="101" t="s">
        <v>146</v>
      </c>
      <c r="C50" s="101" t="s">
        <v>147</v>
      </c>
      <c r="D50" s="131"/>
      <c r="E50" s="103">
        <f>E51</f>
        <v>30</v>
      </c>
      <c r="H50" s="94">
        <f>'Прилож №3 ведомств.'!E52</f>
        <v>30</v>
      </c>
      <c r="I50" s="98">
        <f t="shared" si="3"/>
        <v>0</v>
      </c>
    </row>
    <row r="51" spans="1:9" ht="18.75" x14ac:dyDescent="0.3">
      <c r="A51" s="117" t="s">
        <v>130</v>
      </c>
      <c r="B51" s="101" t="s">
        <v>146</v>
      </c>
      <c r="C51" s="101" t="s">
        <v>147</v>
      </c>
      <c r="D51" s="132">
        <v>800</v>
      </c>
      <c r="E51" s="103">
        <f>E52</f>
        <v>30</v>
      </c>
      <c r="H51" s="94">
        <f>'Прилож №3 ведомств.'!E53</f>
        <v>30</v>
      </c>
      <c r="I51" s="98">
        <f t="shared" si="3"/>
        <v>0</v>
      </c>
    </row>
    <row r="52" spans="1:9" ht="18.75" x14ac:dyDescent="0.3">
      <c r="A52" s="117" t="s">
        <v>148</v>
      </c>
      <c r="B52" s="101" t="s">
        <v>146</v>
      </c>
      <c r="C52" s="101" t="s">
        <v>147</v>
      </c>
      <c r="D52" s="132">
        <v>870</v>
      </c>
      <c r="E52" s="103">
        <v>30</v>
      </c>
      <c r="H52" s="94">
        <f>'Прилож №3 ведомств.'!E54</f>
        <v>30</v>
      </c>
      <c r="I52" s="98">
        <f t="shared" si="3"/>
        <v>0</v>
      </c>
    </row>
    <row r="53" spans="1:9" ht="18.75" x14ac:dyDescent="0.3">
      <c r="A53" s="97" t="s">
        <v>149</v>
      </c>
      <c r="B53" s="120" t="s">
        <v>152</v>
      </c>
      <c r="C53" s="101"/>
      <c r="D53" s="132"/>
      <c r="E53" s="100">
        <f>E54+E57+E60+E63</f>
        <v>453.5</v>
      </c>
      <c r="H53" s="94">
        <v>453.5</v>
      </c>
      <c r="I53" s="98">
        <f t="shared" si="3"/>
        <v>0</v>
      </c>
    </row>
    <row r="54" spans="1:9" ht="56.25" x14ac:dyDescent="0.3">
      <c r="A54" s="118" t="s">
        <v>151</v>
      </c>
      <c r="B54" s="120" t="s">
        <v>152</v>
      </c>
      <c r="C54" s="120" t="s">
        <v>153</v>
      </c>
      <c r="D54" s="132"/>
      <c r="E54" s="100">
        <f>E55</f>
        <v>96</v>
      </c>
      <c r="H54" s="94">
        <f>'Прилож №3 ведомств.'!E27</f>
        <v>96</v>
      </c>
      <c r="I54" s="98">
        <f t="shared" si="3"/>
        <v>0</v>
      </c>
    </row>
    <row r="55" spans="1:9" ht="18.75" x14ac:dyDescent="0.3">
      <c r="A55" s="117" t="s">
        <v>130</v>
      </c>
      <c r="B55" s="101" t="s">
        <v>152</v>
      </c>
      <c r="C55" s="101" t="s">
        <v>153</v>
      </c>
      <c r="D55" s="102">
        <v>800</v>
      </c>
      <c r="E55" s="103">
        <f>E56</f>
        <v>96</v>
      </c>
      <c r="H55" s="94">
        <f>'Прилож №3 ведомств.'!E28</f>
        <v>96</v>
      </c>
      <c r="I55" s="98">
        <f t="shared" si="3"/>
        <v>0</v>
      </c>
    </row>
    <row r="56" spans="1:9" ht="18.75" x14ac:dyDescent="0.3">
      <c r="A56" s="117" t="s">
        <v>154</v>
      </c>
      <c r="B56" s="101" t="s">
        <v>152</v>
      </c>
      <c r="C56" s="101" t="s">
        <v>153</v>
      </c>
      <c r="D56" s="102">
        <v>850</v>
      </c>
      <c r="E56" s="103">
        <v>96</v>
      </c>
      <c r="H56" s="94">
        <f>'Прилож №3 ведомств.'!E29</f>
        <v>96</v>
      </c>
      <c r="I56" s="98">
        <f t="shared" si="3"/>
        <v>0</v>
      </c>
    </row>
    <row r="57" spans="1:9" ht="117" customHeight="1" x14ac:dyDescent="0.3">
      <c r="A57" s="332" t="s">
        <v>271</v>
      </c>
      <c r="B57" s="137" t="s">
        <v>152</v>
      </c>
      <c r="C57" s="137" t="s">
        <v>272</v>
      </c>
      <c r="D57" s="220"/>
      <c r="E57" s="165">
        <f t="shared" ref="E57:E58" si="4">E58</f>
        <v>200</v>
      </c>
      <c r="H57" s="94">
        <f>'Прилож №3 ведомств.'!E57</f>
        <v>200</v>
      </c>
      <c r="I57" s="98">
        <f t="shared" si="3"/>
        <v>0</v>
      </c>
    </row>
    <row r="58" spans="1:9" ht="18.75" x14ac:dyDescent="0.3">
      <c r="A58" s="159" t="s">
        <v>130</v>
      </c>
      <c r="B58" s="146" t="s">
        <v>152</v>
      </c>
      <c r="C58" s="146" t="s">
        <v>272</v>
      </c>
      <c r="D58" s="148">
        <v>800</v>
      </c>
      <c r="E58" s="151">
        <f t="shared" si="4"/>
        <v>200</v>
      </c>
      <c r="H58" s="94">
        <f>'Прилож №3 ведомств.'!E58</f>
        <v>200</v>
      </c>
      <c r="I58" s="98">
        <f t="shared" si="3"/>
        <v>0</v>
      </c>
    </row>
    <row r="59" spans="1:9" ht="18.75" x14ac:dyDescent="0.3">
      <c r="A59" s="159" t="s">
        <v>273</v>
      </c>
      <c r="B59" s="146" t="s">
        <v>152</v>
      </c>
      <c r="C59" s="146" t="s">
        <v>272</v>
      </c>
      <c r="D59" s="148">
        <v>830</v>
      </c>
      <c r="E59" s="151">
        <v>200</v>
      </c>
      <c r="H59" s="94">
        <f>'Прилож №3 ведомств.'!E59</f>
        <v>200</v>
      </c>
      <c r="I59" s="98">
        <f t="shared" si="3"/>
        <v>0</v>
      </c>
    </row>
    <row r="60" spans="1:9" ht="18.75" x14ac:dyDescent="0.3">
      <c r="A60" s="307" t="s">
        <v>274</v>
      </c>
      <c r="B60" s="137" t="s">
        <v>152</v>
      </c>
      <c r="C60" s="137" t="s">
        <v>275</v>
      </c>
      <c r="D60" s="240"/>
      <c r="E60" s="308">
        <f>E61</f>
        <v>150</v>
      </c>
      <c r="H60" s="94">
        <f>'Прилож №3 ведомств.'!E60</f>
        <v>150</v>
      </c>
      <c r="I60" s="98">
        <f t="shared" si="3"/>
        <v>0</v>
      </c>
    </row>
    <row r="61" spans="1:9" ht="37.5" x14ac:dyDescent="0.3">
      <c r="A61" s="105" t="s">
        <v>128</v>
      </c>
      <c r="B61" s="147" t="s">
        <v>152</v>
      </c>
      <c r="C61" s="146" t="s">
        <v>275</v>
      </c>
      <c r="D61" s="243">
        <v>200</v>
      </c>
      <c r="E61" s="309">
        <f>E62</f>
        <v>150</v>
      </c>
      <c r="H61" s="94">
        <f>'Прилож №3 ведомств.'!E61</f>
        <v>150</v>
      </c>
      <c r="I61" s="98">
        <f t="shared" si="3"/>
        <v>0</v>
      </c>
    </row>
    <row r="62" spans="1:9" ht="37.5" x14ac:dyDescent="0.3">
      <c r="A62" s="105" t="s">
        <v>129</v>
      </c>
      <c r="B62" s="147" t="s">
        <v>152</v>
      </c>
      <c r="C62" s="146" t="s">
        <v>275</v>
      </c>
      <c r="D62" s="243">
        <v>240</v>
      </c>
      <c r="E62" s="151">
        <v>150</v>
      </c>
      <c r="H62" s="94">
        <f>'Прилож №3 ведомств.'!E62</f>
        <v>150</v>
      </c>
      <c r="I62" s="98">
        <f t="shared" si="3"/>
        <v>0</v>
      </c>
    </row>
    <row r="63" spans="1:9" ht="75" x14ac:dyDescent="0.3">
      <c r="A63" s="133" t="s">
        <v>139</v>
      </c>
      <c r="B63" s="137" t="s">
        <v>152</v>
      </c>
      <c r="C63" s="137" t="s">
        <v>140</v>
      </c>
      <c r="D63" s="148"/>
      <c r="E63" s="178">
        <f>E64</f>
        <v>7.5</v>
      </c>
      <c r="H63" s="94">
        <f>'Прилож №3 ведомств.'!E63</f>
        <v>7.5</v>
      </c>
      <c r="I63" s="98">
        <f t="shared" si="3"/>
        <v>0</v>
      </c>
    </row>
    <row r="64" spans="1:9" ht="37.5" x14ac:dyDescent="0.3">
      <c r="A64" s="105" t="s">
        <v>128</v>
      </c>
      <c r="B64" s="146" t="s">
        <v>152</v>
      </c>
      <c r="C64" s="146" t="s">
        <v>140</v>
      </c>
      <c r="D64" s="231">
        <v>200</v>
      </c>
      <c r="E64" s="355">
        <f>E65</f>
        <v>7.5</v>
      </c>
      <c r="H64" s="94">
        <f>'Прилож №3 ведомств.'!E64</f>
        <v>7.5</v>
      </c>
      <c r="I64" s="98">
        <f t="shared" si="3"/>
        <v>0</v>
      </c>
    </row>
    <row r="65" spans="1:9" ht="37.5" x14ac:dyDescent="0.3">
      <c r="A65" s="105" t="s">
        <v>129</v>
      </c>
      <c r="B65" s="146" t="s">
        <v>152</v>
      </c>
      <c r="C65" s="146" t="s">
        <v>140</v>
      </c>
      <c r="D65" s="148">
        <v>240</v>
      </c>
      <c r="E65" s="355">
        <v>7.5</v>
      </c>
      <c r="H65" s="94">
        <f>'Прилож №3 ведомств.'!E65</f>
        <v>7.5</v>
      </c>
      <c r="I65" s="98">
        <f t="shared" si="3"/>
        <v>0</v>
      </c>
    </row>
    <row r="66" spans="1:9" ht="37.5" x14ac:dyDescent="0.3">
      <c r="A66" s="135" t="s">
        <v>155</v>
      </c>
      <c r="B66" s="120" t="s">
        <v>253</v>
      </c>
      <c r="C66" s="120" t="s">
        <v>156</v>
      </c>
      <c r="D66" s="115"/>
      <c r="E66" s="100">
        <f>E67</f>
        <v>150</v>
      </c>
      <c r="H66" s="94">
        <f>'Прилож №3 ведомств.'!E66</f>
        <v>150</v>
      </c>
      <c r="I66" s="98">
        <f t="shared" si="3"/>
        <v>0</v>
      </c>
    </row>
    <row r="67" spans="1:9" ht="56.25" x14ac:dyDescent="0.3">
      <c r="A67" s="118" t="s">
        <v>157</v>
      </c>
      <c r="B67" s="120" t="s">
        <v>160</v>
      </c>
      <c r="C67" s="120"/>
      <c r="D67" s="115"/>
      <c r="E67" s="100">
        <f>E68</f>
        <v>150</v>
      </c>
      <c r="H67" s="94">
        <f>'Прилож №3 ведомств.'!E67</f>
        <v>150</v>
      </c>
      <c r="I67" s="98">
        <f t="shared" si="3"/>
        <v>0</v>
      </c>
    </row>
    <row r="68" spans="1:9" ht="93.75" x14ac:dyDescent="0.3">
      <c r="A68" s="118" t="s">
        <v>159</v>
      </c>
      <c r="B68" s="137" t="s">
        <v>160</v>
      </c>
      <c r="C68" s="120" t="s">
        <v>161</v>
      </c>
      <c r="D68" s="102"/>
      <c r="E68" s="122">
        <f>E69</f>
        <v>150</v>
      </c>
      <c r="H68" s="94">
        <f>'Прилож №3 ведомств.'!E68</f>
        <v>150</v>
      </c>
      <c r="I68" s="98">
        <f t="shared" si="3"/>
        <v>0</v>
      </c>
    </row>
    <row r="69" spans="1:9" ht="37.5" x14ac:dyDescent="0.3">
      <c r="A69" s="105" t="s">
        <v>128</v>
      </c>
      <c r="B69" s="101" t="s">
        <v>160</v>
      </c>
      <c r="C69" s="101" t="s">
        <v>161</v>
      </c>
      <c r="D69" s="102">
        <v>200</v>
      </c>
      <c r="E69" s="138">
        <f>E70</f>
        <v>150</v>
      </c>
      <c r="H69" s="94">
        <f>'Прилож №3 ведомств.'!E69</f>
        <v>150</v>
      </c>
      <c r="I69" s="98">
        <f t="shared" si="3"/>
        <v>0</v>
      </c>
    </row>
    <row r="70" spans="1:9" ht="37.5" x14ac:dyDescent="0.3">
      <c r="A70" s="130" t="s">
        <v>129</v>
      </c>
      <c r="B70" s="101" t="s">
        <v>160</v>
      </c>
      <c r="C70" s="101" t="s">
        <v>161</v>
      </c>
      <c r="D70" s="102">
        <v>240</v>
      </c>
      <c r="E70" s="138">
        <v>150</v>
      </c>
      <c r="H70" s="94">
        <f>'Прилож №3 ведомств.'!E70</f>
        <v>150</v>
      </c>
      <c r="I70" s="98">
        <f t="shared" si="3"/>
        <v>0</v>
      </c>
    </row>
    <row r="71" spans="1:9" ht="18.75" x14ac:dyDescent="0.3">
      <c r="A71" s="139" t="s">
        <v>162</v>
      </c>
      <c r="B71" s="137" t="s">
        <v>255</v>
      </c>
      <c r="C71" s="137"/>
      <c r="D71" s="240"/>
      <c r="E71" s="141">
        <f>E72</f>
        <v>726.2</v>
      </c>
      <c r="H71" s="94">
        <f>'Прилож №3 ведомств.'!E71</f>
        <v>726.2</v>
      </c>
      <c r="I71" s="98">
        <f t="shared" si="3"/>
        <v>0</v>
      </c>
    </row>
    <row r="72" spans="1:9" ht="18.75" x14ac:dyDescent="0.3">
      <c r="A72" s="139" t="s">
        <v>163</v>
      </c>
      <c r="B72" s="137" t="s">
        <v>165</v>
      </c>
      <c r="C72" s="137"/>
      <c r="D72" s="240"/>
      <c r="E72" s="141">
        <f>E74</f>
        <v>726.2</v>
      </c>
      <c r="H72" s="94">
        <f>'Прилож №3 ведомств.'!E72</f>
        <v>726.2</v>
      </c>
      <c r="I72" s="98">
        <f t="shared" si="3"/>
        <v>0</v>
      </c>
    </row>
    <row r="73" spans="1:9" ht="56.25" x14ac:dyDescent="0.3">
      <c r="A73" s="118" t="s">
        <v>164</v>
      </c>
      <c r="B73" s="137" t="s">
        <v>165</v>
      </c>
      <c r="C73" s="137"/>
      <c r="D73" s="240"/>
      <c r="E73" s="141">
        <f>E74</f>
        <v>726.2</v>
      </c>
      <c r="H73" s="94">
        <f>'Прилож №3 ведомств.'!E73</f>
        <v>726.2</v>
      </c>
      <c r="I73" s="98">
        <f t="shared" si="3"/>
        <v>0</v>
      </c>
    </row>
    <row r="74" spans="1:9" ht="56.25" x14ac:dyDescent="0.3">
      <c r="A74" s="143" t="s">
        <v>166</v>
      </c>
      <c r="B74" s="137" t="s">
        <v>165</v>
      </c>
      <c r="C74" s="144" t="s">
        <v>167</v>
      </c>
      <c r="D74" s="240"/>
      <c r="E74" s="141">
        <f>E75+E77</f>
        <v>726.2</v>
      </c>
      <c r="H74" s="94">
        <f>'Прилож №3 ведомств.'!E74</f>
        <v>726.2</v>
      </c>
      <c r="I74" s="98">
        <f t="shared" si="3"/>
        <v>0</v>
      </c>
    </row>
    <row r="75" spans="1:9" ht="75" x14ac:dyDescent="0.3">
      <c r="A75" s="333" t="s">
        <v>118</v>
      </c>
      <c r="B75" s="146" t="s">
        <v>165</v>
      </c>
      <c r="C75" s="147" t="s">
        <v>167</v>
      </c>
      <c r="D75" s="148">
        <v>100</v>
      </c>
      <c r="E75" s="151">
        <f>E76</f>
        <v>621</v>
      </c>
      <c r="H75" s="94">
        <f>'Прилож №3 ведомств.'!E75</f>
        <v>621</v>
      </c>
      <c r="I75" s="98">
        <f t="shared" si="3"/>
        <v>0</v>
      </c>
    </row>
    <row r="76" spans="1:9" ht="18.75" x14ac:dyDescent="0.3">
      <c r="A76" s="159" t="s">
        <v>168</v>
      </c>
      <c r="B76" s="146" t="s">
        <v>165</v>
      </c>
      <c r="C76" s="147" t="s">
        <v>167</v>
      </c>
      <c r="D76" s="148">
        <v>110</v>
      </c>
      <c r="E76" s="151">
        <v>621</v>
      </c>
      <c r="H76" s="94">
        <f>'Прилож №3 ведомств.'!E76</f>
        <v>621</v>
      </c>
      <c r="I76" s="98">
        <f t="shared" si="3"/>
        <v>0</v>
      </c>
    </row>
    <row r="77" spans="1:9" ht="37.5" x14ac:dyDescent="0.3">
      <c r="A77" s="105" t="s">
        <v>128</v>
      </c>
      <c r="B77" s="146" t="s">
        <v>165</v>
      </c>
      <c r="C77" s="147" t="s">
        <v>167</v>
      </c>
      <c r="D77" s="148">
        <v>200</v>
      </c>
      <c r="E77" s="151">
        <f>E78</f>
        <v>105.2</v>
      </c>
      <c r="H77" s="94">
        <f>'Прилож №3 ведомств.'!E77</f>
        <v>105.2</v>
      </c>
      <c r="I77" s="98">
        <f t="shared" si="3"/>
        <v>0</v>
      </c>
    </row>
    <row r="78" spans="1:9" ht="37.5" x14ac:dyDescent="0.3">
      <c r="A78" s="105" t="s">
        <v>129</v>
      </c>
      <c r="B78" s="146" t="s">
        <v>165</v>
      </c>
      <c r="C78" s="147" t="s">
        <v>167</v>
      </c>
      <c r="D78" s="148">
        <v>240</v>
      </c>
      <c r="E78" s="151">
        <v>105.2</v>
      </c>
      <c r="H78" s="94">
        <f>'Прилож №3 ведомств.'!E78</f>
        <v>105.2</v>
      </c>
      <c r="I78" s="98">
        <f t="shared" si="3"/>
        <v>0</v>
      </c>
    </row>
    <row r="79" spans="1:9" ht="18.75" x14ac:dyDescent="0.3">
      <c r="A79" s="97" t="s">
        <v>169</v>
      </c>
      <c r="B79" s="120" t="s">
        <v>256</v>
      </c>
      <c r="C79" s="120"/>
      <c r="D79" s="115"/>
      <c r="E79" s="122">
        <f>E80</f>
        <v>32387.300000000003</v>
      </c>
      <c r="F79" s="98"/>
      <c r="H79" s="94">
        <f>'Прилож №3 ведомств.'!E79</f>
        <v>32387.300000000003</v>
      </c>
      <c r="I79" s="98">
        <f t="shared" si="3"/>
        <v>0</v>
      </c>
    </row>
    <row r="80" spans="1:9" ht="18.75" x14ac:dyDescent="0.3">
      <c r="A80" s="152" t="s">
        <v>171</v>
      </c>
      <c r="B80" s="114" t="s">
        <v>172</v>
      </c>
      <c r="C80" s="114"/>
      <c r="D80" s="153"/>
      <c r="E80" s="154">
        <f>E81+E88</f>
        <v>32387.300000000003</v>
      </c>
      <c r="F80" s="98"/>
      <c r="H80" s="94">
        <f>'Прилож №3 ведомств.'!E80</f>
        <v>32387.300000000003</v>
      </c>
      <c r="I80" s="98">
        <f t="shared" si="3"/>
        <v>0</v>
      </c>
    </row>
    <row r="81" spans="1:9" ht="62.25" customHeight="1" x14ac:dyDescent="0.3">
      <c r="A81" s="118" t="s">
        <v>181</v>
      </c>
      <c r="B81" s="156" t="s">
        <v>172</v>
      </c>
      <c r="C81" s="120" t="s">
        <v>182</v>
      </c>
      <c r="D81" s="115"/>
      <c r="E81" s="122">
        <f>E82+E84+E86</f>
        <v>9703.8000000000011</v>
      </c>
      <c r="F81" s="98"/>
      <c r="H81" s="94">
        <f>'Прилож №3 ведомств.'!E81</f>
        <v>9703.8000000000011</v>
      </c>
      <c r="I81" s="98">
        <f t="shared" si="3"/>
        <v>0</v>
      </c>
    </row>
    <row r="82" spans="1:9" ht="75" x14ac:dyDescent="0.3">
      <c r="A82" s="105" t="s">
        <v>118</v>
      </c>
      <c r="B82" s="101" t="s">
        <v>172</v>
      </c>
      <c r="C82" s="101" t="s">
        <v>182</v>
      </c>
      <c r="D82" s="102">
        <v>100</v>
      </c>
      <c r="E82" s="138">
        <f>E83</f>
        <v>8816.2000000000007</v>
      </c>
      <c r="F82" s="98"/>
      <c r="H82" s="94">
        <f>'Прилож №3 ведомств.'!E82</f>
        <v>8816.2000000000007</v>
      </c>
      <c r="I82" s="98">
        <f t="shared" si="3"/>
        <v>0</v>
      </c>
    </row>
    <row r="83" spans="1:9" ht="18.75" x14ac:dyDescent="0.3">
      <c r="A83" s="159" t="s">
        <v>168</v>
      </c>
      <c r="B83" s="101" t="s">
        <v>172</v>
      </c>
      <c r="C83" s="101" t="s">
        <v>182</v>
      </c>
      <c r="D83" s="102">
        <v>110</v>
      </c>
      <c r="E83" s="138">
        <f>8353.1+463.1</f>
        <v>8816.2000000000007</v>
      </c>
      <c r="F83" s="98"/>
      <c r="H83" s="94">
        <f>'Прилож №3 ведомств.'!E83</f>
        <v>8816.2000000000007</v>
      </c>
      <c r="I83" s="98">
        <f t="shared" si="3"/>
        <v>0</v>
      </c>
    </row>
    <row r="84" spans="1:9" ht="37.5" x14ac:dyDescent="0.3">
      <c r="A84" s="105" t="s">
        <v>128</v>
      </c>
      <c r="B84" s="101" t="s">
        <v>172</v>
      </c>
      <c r="C84" s="101" t="s">
        <v>182</v>
      </c>
      <c r="D84" s="102">
        <v>200</v>
      </c>
      <c r="E84" s="138">
        <f>E85</f>
        <v>885.6</v>
      </c>
      <c r="F84" s="98"/>
      <c r="H84" s="94">
        <f>'Прилож №3 ведомств.'!E84</f>
        <v>885.6</v>
      </c>
      <c r="I84" s="98">
        <f t="shared" si="3"/>
        <v>0</v>
      </c>
    </row>
    <row r="85" spans="1:9" ht="37.5" x14ac:dyDescent="0.3">
      <c r="A85" s="105" t="s">
        <v>129</v>
      </c>
      <c r="B85" s="101" t="s">
        <v>172</v>
      </c>
      <c r="C85" s="101" t="s">
        <v>182</v>
      </c>
      <c r="D85" s="102">
        <v>240</v>
      </c>
      <c r="E85" s="138">
        <v>885.6</v>
      </c>
      <c r="F85" s="98"/>
      <c r="H85" s="94">
        <f>'Прилож №3 ведомств.'!E85</f>
        <v>885.6</v>
      </c>
      <c r="I85" s="98">
        <f t="shared" si="3"/>
        <v>0</v>
      </c>
    </row>
    <row r="86" spans="1:9" ht="18.75" x14ac:dyDescent="0.3">
      <c r="A86" s="117" t="s">
        <v>130</v>
      </c>
      <c r="B86" s="101" t="s">
        <v>172</v>
      </c>
      <c r="C86" s="101" t="s">
        <v>182</v>
      </c>
      <c r="D86" s="102">
        <v>800</v>
      </c>
      <c r="E86" s="138">
        <f>E87</f>
        <v>2</v>
      </c>
      <c r="F86" s="98"/>
      <c r="H86" s="94">
        <f>'Прилож №3 ведомств.'!E86</f>
        <v>2</v>
      </c>
      <c r="I86" s="98">
        <f t="shared" si="3"/>
        <v>0</v>
      </c>
    </row>
    <row r="87" spans="1:9" ht="18.75" x14ac:dyDescent="0.3">
      <c r="A87" s="117" t="s">
        <v>131</v>
      </c>
      <c r="B87" s="101" t="s">
        <v>172</v>
      </c>
      <c r="C87" s="101" t="s">
        <v>182</v>
      </c>
      <c r="D87" s="102">
        <v>850</v>
      </c>
      <c r="E87" s="138">
        <v>2</v>
      </c>
      <c r="F87" s="98"/>
      <c r="H87" s="94">
        <f>'Прилож №3 ведомств.'!E87</f>
        <v>2</v>
      </c>
      <c r="I87" s="98">
        <f t="shared" si="3"/>
        <v>0</v>
      </c>
    </row>
    <row r="88" spans="1:9" ht="56.25" x14ac:dyDescent="0.3">
      <c r="A88" s="135" t="s">
        <v>164</v>
      </c>
      <c r="B88" s="114" t="s">
        <v>172</v>
      </c>
      <c r="C88" s="114"/>
      <c r="D88" s="153"/>
      <c r="E88" s="154">
        <f>E89+E95+E98+E101+E104</f>
        <v>22683.5</v>
      </c>
      <c r="H88" s="94">
        <f>'Прилож №3 ведомств.'!E88</f>
        <v>22683.5</v>
      </c>
      <c r="I88" s="98">
        <f t="shared" si="3"/>
        <v>0</v>
      </c>
    </row>
    <row r="89" spans="1:9" ht="131.25" x14ac:dyDescent="0.3">
      <c r="A89" s="113" t="s">
        <v>331</v>
      </c>
      <c r="B89" s="114" t="s">
        <v>172</v>
      </c>
      <c r="C89" s="114" t="s">
        <v>173</v>
      </c>
      <c r="D89" s="153"/>
      <c r="E89" s="154">
        <f>E90</f>
        <v>3500</v>
      </c>
      <c r="H89" s="94">
        <f>'Прилож №3 ведомств.'!E89</f>
        <v>3500</v>
      </c>
      <c r="I89" s="98">
        <f t="shared" si="3"/>
        <v>0</v>
      </c>
    </row>
    <row r="90" spans="1:9" ht="37.5" x14ac:dyDescent="0.3">
      <c r="A90" s="105" t="s">
        <v>128</v>
      </c>
      <c r="B90" s="116" t="s">
        <v>172</v>
      </c>
      <c r="C90" s="116" t="s">
        <v>173</v>
      </c>
      <c r="D90" s="102">
        <v>200</v>
      </c>
      <c r="E90" s="155">
        <f>E91</f>
        <v>3500</v>
      </c>
      <c r="H90" s="94">
        <f>'Прилож №3 ведомств.'!E90</f>
        <v>3500</v>
      </c>
      <c r="I90" s="98">
        <f t="shared" si="3"/>
        <v>0</v>
      </c>
    </row>
    <row r="91" spans="1:9" ht="37.5" x14ac:dyDescent="0.3">
      <c r="A91" s="105" t="s">
        <v>129</v>
      </c>
      <c r="B91" s="116" t="s">
        <v>172</v>
      </c>
      <c r="C91" s="116" t="s">
        <v>173</v>
      </c>
      <c r="D91" s="102">
        <v>240</v>
      </c>
      <c r="E91" s="155">
        <v>3500</v>
      </c>
      <c r="H91" s="94">
        <f>'Прилож №3 ведомств.'!E91</f>
        <v>3500</v>
      </c>
      <c r="I91" s="98">
        <f t="shared" si="3"/>
        <v>0</v>
      </c>
    </row>
    <row r="92" spans="1:9" ht="37.5" hidden="1" x14ac:dyDescent="0.3">
      <c r="A92" s="118" t="s">
        <v>174</v>
      </c>
      <c r="B92" s="114" t="s">
        <v>172</v>
      </c>
      <c r="C92" s="114" t="s">
        <v>175</v>
      </c>
      <c r="D92" s="102"/>
      <c r="E92" s="155">
        <f>SUM(E93)</f>
        <v>0</v>
      </c>
      <c r="H92" s="94" t="e">
        <f>'Прилож №3 ведомств.'!#REF!</f>
        <v>#REF!</v>
      </c>
      <c r="I92" s="98" t="e">
        <f t="shared" si="3"/>
        <v>#REF!</v>
      </c>
    </row>
    <row r="93" spans="1:9" ht="37.5" hidden="1" x14ac:dyDescent="0.3">
      <c r="A93" s="105" t="s">
        <v>128</v>
      </c>
      <c r="B93" s="116" t="s">
        <v>172</v>
      </c>
      <c r="C93" s="116" t="s">
        <v>175</v>
      </c>
      <c r="D93" s="102">
        <v>200</v>
      </c>
      <c r="E93" s="155">
        <f>SUM(E94)</f>
        <v>0</v>
      </c>
      <c r="H93" s="94" t="e">
        <f>'Прилож №3 ведомств.'!#REF!</f>
        <v>#REF!</v>
      </c>
      <c r="I93" s="98" t="e">
        <f t="shared" si="3"/>
        <v>#REF!</v>
      </c>
    </row>
    <row r="94" spans="1:9" ht="37.5" hidden="1" x14ac:dyDescent="0.3">
      <c r="A94" s="105" t="s">
        <v>129</v>
      </c>
      <c r="B94" s="116" t="s">
        <v>172</v>
      </c>
      <c r="C94" s="116" t="s">
        <v>175</v>
      </c>
      <c r="D94" s="102">
        <v>240</v>
      </c>
      <c r="E94" s="155">
        <f>837.9-0.3-837.6</f>
        <v>0</v>
      </c>
      <c r="H94" s="94" t="e">
        <f>'Прилож №3 ведомств.'!#REF!</f>
        <v>#REF!</v>
      </c>
      <c r="I94" s="98" t="e">
        <f t="shared" si="3"/>
        <v>#REF!</v>
      </c>
    </row>
    <row r="95" spans="1:9" ht="206.25" x14ac:dyDescent="0.3">
      <c r="A95" s="135" t="s">
        <v>332</v>
      </c>
      <c r="B95" s="114" t="s">
        <v>172</v>
      </c>
      <c r="C95" s="114" t="s">
        <v>176</v>
      </c>
      <c r="D95" s="115"/>
      <c r="E95" s="154">
        <f>E96</f>
        <v>1400</v>
      </c>
      <c r="H95" s="94">
        <f>'Прилож №3 ведомств.'!E92</f>
        <v>1400</v>
      </c>
      <c r="I95" s="98">
        <f t="shared" si="3"/>
        <v>0</v>
      </c>
    </row>
    <row r="96" spans="1:9" ht="37.5" x14ac:dyDescent="0.3">
      <c r="A96" s="105" t="s">
        <v>128</v>
      </c>
      <c r="B96" s="116" t="s">
        <v>172</v>
      </c>
      <c r="C96" s="116" t="s">
        <v>176</v>
      </c>
      <c r="D96" s="102">
        <v>200</v>
      </c>
      <c r="E96" s="155">
        <f>E97</f>
        <v>1400</v>
      </c>
      <c r="H96" s="94">
        <f>'Прилож №3 ведомств.'!E93</f>
        <v>1400</v>
      </c>
      <c r="I96" s="98">
        <f t="shared" si="3"/>
        <v>0</v>
      </c>
    </row>
    <row r="97" spans="1:9" ht="37.5" x14ac:dyDescent="0.3">
      <c r="A97" s="105" t="s">
        <v>129</v>
      </c>
      <c r="B97" s="116" t="s">
        <v>172</v>
      </c>
      <c r="C97" s="116" t="s">
        <v>176</v>
      </c>
      <c r="D97" s="102">
        <v>240</v>
      </c>
      <c r="E97" s="155">
        <v>1400</v>
      </c>
      <c r="H97" s="94">
        <f>'Прилож №3 ведомств.'!E94</f>
        <v>1400</v>
      </c>
      <c r="I97" s="98">
        <f t="shared" si="3"/>
        <v>0</v>
      </c>
    </row>
    <row r="98" spans="1:9" ht="192" customHeight="1" x14ac:dyDescent="0.3">
      <c r="A98" s="118" t="s">
        <v>177</v>
      </c>
      <c r="B98" s="114" t="s">
        <v>172</v>
      </c>
      <c r="C98" s="114" t="s">
        <v>178</v>
      </c>
      <c r="D98" s="153"/>
      <c r="E98" s="154">
        <f>E99</f>
        <v>12650</v>
      </c>
      <c r="H98" s="94">
        <f>'Прилож №3 ведомств.'!E95</f>
        <v>12650</v>
      </c>
      <c r="I98" s="98">
        <f t="shared" si="3"/>
        <v>0</v>
      </c>
    </row>
    <row r="99" spans="1:9" ht="37.5" x14ac:dyDescent="0.3">
      <c r="A99" s="105" t="s">
        <v>128</v>
      </c>
      <c r="B99" s="116" t="s">
        <v>172</v>
      </c>
      <c r="C99" s="116" t="s">
        <v>178</v>
      </c>
      <c r="D99" s="102">
        <v>200</v>
      </c>
      <c r="E99" s="155">
        <f>E100</f>
        <v>12650</v>
      </c>
      <c r="H99" s="94">
        <f>'Прилож №3 ведомств.'!E96</f>
        <v>12650</v>
      </c>
      <c r="I99" s="98">
        <f t="shared" si="3"/>
        <v>0</v>
      </c>
    </row>
    <row r="100" spans="1:9" ht="37.5" x14ac:dyDescent="0.3">
      <c r="A100" s="105" t="s">
        <v>129</v>
      </c>
      <c r="B100" s="116" t="s">
        <v>172</v>
      </c>
      <c r="C100" s="116" t="s">
        <v>178</v>
      </c>
      <c r="D100" s="102">
        <v>240</v>
      </c>
      <c r="E100" s="155">
        <v>12650</v>
      </c>
      <c r="H100" s="94">
        <f>'Прилож №3 ведомств.'!E97</f>
        <v>12650</v>
      </c>
      <c r="I100" s="98">
        <f t="shared" si="3"/>
        <v>0</v>
      </c>
    </row>
    <row r="101" spans="1:9" ht="58.5" customHeight="1" x14ac:dyDescent="0.3">
      <c r="A101" s="121" t="s">
        <v>333</v>
      </c>
      <c r="B101" s="114" t="s">
        <v>172</v>
      </c>
      <c r="C101" s="114" t="s">
        <v>179</v>
      </c>
      <c r="D101" s="153"/>
      <c r="E101" s="154">
        <f>E102</f>
        <v>4833.5</v>
      </c>
      <c r="H101" s="94">
        <f>'Прилож №3 ведомств.'!E98</f>
        <v>4833.5</v>
      </c>
      <c r="I101" s="98">
        <f t="shared" si="3"/>
        <v>0</v>
      </c>
    </row>
    <row r="102" spans="1:9" ht="37.5" x14ac:dyDescent="0.3">
      <c r="A102" s="105" t="s">
        <v>128</v>
      </c>
      <c r="B102" s="116" t="s">
        <v>172</v>
      </c>
      <c r="C102" s="116" t="s">
        <v>179</v>
      </c>
      <c r="D102" s="102">
        <v>200</v>
      </c>
      <c r="E102" s="155">
        <f>E103</f>
        <v>4833.5</v>
      </c>
      <c r="H102" s="94">
        <f>'Прилож №3 ведомств.'!E99</f>
        <v>4833.5</v>
      </c>
      <c r="I102" s="98">
        <f t="shared" si="3"/>
        <v>0</v>
      </c>
    </row>
    <row r="103" spans="1:9" ht="37.5" x14ac:dyDescent="0.3">
      <c r="A103" s="105" t="s">
        <v>129</v>
      </c>
      <c r="B103" s="116" t="s">
        <v>172</v>
      </c>
      <c r="C103" s="116" t="s">
        <v>179</v>
      </c>
      <c r="D103" s="102">
        <v>240</v>
      </c>
      <c r="E103" s="155">
        <v>4833.5</v>
      </c>
      <c r="H103" s="94">
        <f>'Прилож №3 ведомств.'!E100</f>
        <v>4833.5</v>
      </c>
      <c r="I103" s="98">
        <f t="shared" si="3"/>
        <v>0</v>
      </c>
    </row>
    <row r="104" spans="1:9" ht="37.5" x14ac:dyDescent="0.3">
      <c r="A104" s="135" t="s">
        <v>334</v>
      </c>
      <c r="B104" s="114" t="s">
        <v>172</v>
      </c>
      <c r="C104" s="120" t="s">
        <v>180</v>
      </c>
      <c r="D104" s="115"/>
      <c r="E104" s="154">
        <f>E105</f>
        <v>300</v>
      </c>
      <c r="H104" s="94">
        <f>'Прилож №3 ведомств.'!E101</f>
        <v>300</v>
      </c>
      <c r="I104" s="98">
        <f t="shared" si="3"/>
        <v>0</v>
      </c>
    </row>
    <row r="105" spans="1:9" ht="37.5" x14ac:dyDescent="0.3">
      <c r="A105" s="105" t="s">
        <v>128</v>
      </c>
      <c r="B105" s="116" t="s">
        <v>172</v>
      </c>
      <c r="C105" s="101" t="s">
        <v>180</v>
      </c>
      <c r="D105" s="102">
        <v>200</v>
      </c>
      <c r="E105" s="155">
        <f>E106</f>
        <v>300</v>
      </c>
      <c r="H105" s="94">
        <f>'Прилож №3 ведомств.'!E102</f>
        <v>300</v>
      </c>
      <c r="I105" s="98">
        <f t="shared" si="3"/>
        <v>0</v>
      </c>
    </row>
    <row r="106" spans="1:9" ht="37.5" x14ac:dyDescent="0.3">
      <c r="A106" s="105" t="s">
        <v>129</v>
      </c>
      <c r="B106" s="116" t="s">
        <v>172</v>
      </c>
      <c r="C106" s="101" t="s">
        <v>180</v>
      </c>
      <c r="D106" s="102">
        <v>240</v>
      </c>
      <c r="E106" s="155">
        <v>300</v>
      </c>
      <c r="H106" s="94">
        <f>'Прилож №3 ведомств.'!E103</f>
        <v>300</v>
      </c>
      <c r="I106" s="98">
        <f t="shared" ref="I106:I169" si="5">E106-H106</f>
        <v>0</v>
      </c>
    </row>
    <row r="107" spans="1:9" ht="18.75" x14ac:dyDescent="0.3">
      <c r="A107" s="97" t="s">
        <v>183</v>
      </c>
      <c r="B107" s="120" t="s">
        <v>258</v>
      </c>
      <c r="C107" s="120"/>
      <c r="D107" s="115"/>
      <c r="E107" s="122">
        <f>E108+E112</f>
        <v>1492.8</v>
      </c>
      <c r="H107" s="94">
        <f>'Прилож №3 ведомств.'!E104</f>
        <v>1492.8</v>
      </c>
      <c r="I107" s="98">
        <f t="shared" si="5"/>
        <v>0</v>
      </c>
    </row>
    <row r="108" spans="1:9" ht="37.5" x14ac:dyDescent="0.3">
      <c r="A108" s="118" t="s">
        <v>185</v>
      </c>
      <c r="B108" s="120" t="s">
        <v>187</v>
      </c>
      <c r="C108" s="120"/>
      <c r="D108" s="115"/>
      <c r="E108" s="122">
        <f>E109</f>
        <v>127.8</v>
      </c>
      <c r="H108" s="94">
        <f>'Прилож №3 ведомств.'!E105</f>
        <v>127.8</v>
      </c>
      <c r="I108" s="98">
        <f t="shared" si="5"/>
        <v>0</v>
      </c>
    </row>
    <row r="109" spans="1:9" ht="225" customHeight="1" x14ac:dyDescent="0.3">
      <c r="A109" s="118" t="s">
        <v>186</v>
      </c>
      <c r="B109" s="120" t="s">
        <v>187</v>
      </c>
      <c r="C109" s="137" t="s">
        <v>188</v>
      </c>
      <c r="D109" s="115"/>
      <c r="E109" s="122">
        <f>E110</f>
        <v>127.8</v>
      </c>
      <c r="H109" s="94">
        <f>'Прилож №3 ведомств.'!E106</f>
        <v>127.8</v>
      </c>
      <c r="I109" s="98">
        <f t="shared" si="5"/>
        <v>0</v>
      </c>
    </row>
    <row r="110" spans="1:9" ht="37.5" x14ac:dyDescent="0.3">
      <c r="A110" s="105" t="s">
        <v>128</v>
      </c>
      <c r="B110" s="146" t="s">
        <v>187</v>
      </c>
      <c r="C110" s="146" t="s">
        <v>188</v>
      </c>
      <c r="D110" s="162">
        <v>200</v>
      </c>
      <c r="E110" s="151">
        <f>E111</f>
        <v>127.8</v>
      </c>
      <c r="H110" s="94">
        <f>'Прилож №3 ведомств.'!E107</f>
        <v>127.8</v>
      </c>
      <c r="I110" s="98">
        <f t="shared" si="5"/>
        <v>0</v>
      </c>
    </row>
    <row r="111" spans="1:9" ht="37.5" x14ac:dyDescent="0.3">
      <c r="A111" s="105" t="s">
        <v>129</v>
      </c>
      <c r="B111" s="146" t="s">
        <v>187</v>
      </c>
      <c r="C111" s="146" t="s">
        <v>188</v>
      </c>
      <c r="D111" s="162">
        <v>240</v>
      </c>
      <c r="E111" s="151">
        <v>127.8</v>
      </c>
      <c r="H111" s="94">
        <f>'Прилож №3 ведомств.'!E108</f>
        <v>127.8</v>
      </c>
      <c r="I111" s="98">
        <f t="shared" si="5"/>
        <v>0</v>
      </c>
    </row>
    <row r="112" spans="1:9" ht="18.75" x14ac:dyDescent="0.3">
      <c r="A112" s="118" t="s">
        <v>192</v>
      </c>
      <c r="B112" s="120" t="s">
        <v>193</v>
      </c>
      <c r="C112" s="120"/>
      <c r="D112" s="115"/>
      <c r="E112" s="122">
        <f>E113+E116+E120</f>
        <v>1365</v>
      </c>
      <c r="H112" s="94">
        <f>'Прилож №3 ведомств.'!E109</f>
        <v>1365</v>
      </c>
      <c r="I112" s="98">
        <f t="shared" si="5"/>
        <v>0</v>
      </c>
    </row>
    <row r="113" spans="1:9" ht="75" x14ac:dyDescent="0.3">
      <c r="A113" s="118" t="s">
        <v>335</v>
      </c>
      <c r="B113" s="137" t="s">
        <v>193</v>
      </c>
      <c r="C113" s="137" t="s">
        <v>336</v>
      </c>
      <c r="D113" s="262"/>
      <c r="E113" s="354">
        <f>E114</f>
        <v>100</v>
      </c>
      <c r="I113" s="98"/>
    </row>
    <row r="114" spans="1:9" ht="37.5" x14ac:dyDescent="0.3">
      <c r="A114" s="105" t="s">
        <v>128</v>
      </c>
      <c r="B114" s="146" t="s">
        <v>193</v>
      </c>
      <c r="C114" s="146" t="s">
        <v>336</v>
      </c>
      <c r="D114" s="262">
        <v>200</v>
      </c>
      <c r="E114" s="355">
        <f>E115</f>
        <v>100</v>
      </c>
      <c r="I114" s="98"/>
    </row>
    <row r="115" spans="1:9" ht="37.5" x14ac:dyDescent="0.3">
      <c r="A115" s="105" t="s">
        <v>129</v>
      </c>
      <c r="B115" s="146" t="s">
        <v>193</v>
      </c>
      <c r="C115" s="146" t="s">
        <v>336</v>
      </c>
      <c r="D115" s="262">
        <v>240</v>
      </c>
      <c r="E115" s="355">
        <v>100</v>
      </c>
      <c r="I115" s="98"/>
    </row>
    <row r="116" spans="1:9" ht="56.25" x14ac:dyDescent="0.3">
      <c r="A116" s="142" t="s">
        <v>164</v>
      </c>
      <c r="B116" s="137" t="s">
        <v>193</v>
      </c>
      <c r="C116" s="137" t="s">
        <v>194</v>
      </c>
      <c r="D116" s="177"/>
      <c r="E116" s="356">
        <f>E117</f>
        <v>743</v>
      </c>
      <c r="I116" s="98"/>
    </row>
    <row r="117" spans="1:9" ht="93.75" x14ac:dyDescent="0.3">
      <c r="A117" s="118" t="s">
        <v>337</v>
      </c>
      <c r="B117" s="247" t="s">
        <v>193</v>
      </c>
      <c r="C117" s="137" t="s">
        <v>194</v>
      </c>
      <c r="D117" s="177"/>
      <c r="E117" s="356">
        <f>E118</f>
        <v>743</v>
      </c>
      <c r="H117" s="94">
        <f>'Прилож №3 ведомств.'!E114</f>
        <v>743</v>
      </c>
      <c r="I117" s="98">
        <f t="shared" si="5"/>
        <v>0</v>
      </c>
    </row>
    <row r="118" spans="1:9" ht="37.5" x14ac:dyDescent="0.3">
      <c r="A118" s="105" t="s">
        <v>128</v>
      </c>
      <c r="B118" s="256" t="s">
        <v>193</v>
      </c>
      <c r="C118" s="146" t="s">
        <v>194</v>
      </c>
      <c r="D118" s="148">
        <v>200</v>
      </c>
      <c r="E118" s="253">
        <f>E119</f>
        <v>743</v>
      </c>
      <c r="H118" s="94">
        <f>'Прилож №3 ведомств.'!E115</f>
        <v>743</v>
      </c>
      <c r="I118" s="98">
        <f t="shared" si="5"/>
        <v>0</v>
      </c>
    </row>
    <row r="119" spans="1:9" ht="37.5" x14ac:dyDescent="0.3">
      <c r="A119" s="130" t="s">
        <v>129</v>
      </c>
      <c r="B119" s="101" t="s">
        <v>193</v>
      </c>
      <c r="C119" s="101" t="s">
        <v>194</v>
      </c>
      <c r="D119" s="102">
        <v>240</v>
      </c>
      <c r="E119" s="103">
        <v>743</v>
      </c>
      <c r="H119" s="94">
        <f>'Прилож №3 ведомств.'!E116</f>
        <v>743</v>
      </c>
      <c r="I119" s="98">
        <f t="shared" si="5"/>
        <v>0</v>
      </c>
    </row>
    <row r="120" spans="1:9" ht="41.25" customHeight="1" x14ac:dyDescent="0.3">
      <c r="A120" s="135" t="s">
        <v>189</v>
      </c>
      <c r="B120" s="120" t="s">
        <v>193</v>
      </c>
      <c r="C120" s="120"/>
      <c r="D120" s="115"/>
      <c r="E120" s="100">
        <f>E121+E124+E127+E130+E133</f>
        <v>522</v>
      </c>
      <c r="H120" s="94">
        <f>'Прилож №3 ведомств.'!E117</f>
        <v>522</v>
      </c>
      <c r="I120" s="98"/>
    </row>
    <row r="121" spans="1:9" ht="37.5" x14ac:dyDescent="0.3">
      <c r="A121" s="135" t="s">
        <v>195</v>
      </c>
      <c r="B121" s="120" t="s">
        <v>193</v>
      </c>
      <c r="C121" s="120" t="s">
        <v>196</v>
      </c>
      <c r="D121" s="115"/>
      <c r="E121" s="100">
        <f>E122</f>
        <v>24</v>
      </c>
      <c r="H121" s="94">
        <f>'Прилож №3 ведомств.'!E118</f>
        <v>24</v>
      </c>
      <c r="I121" s="98">
        <f t="shared" si="5"/>
        <v>0</v>
      </c>
    </row>
    <row r="122" spans="1:9" ht="37.5" x14ac:dyDescent="0.3">
      <c r="A122" s="105" t="s">
        <v>128</v>
      </c>
      <c r="B122" s="101" t="s">
        <v>193</v>
      </c>
      <c r="C122" s="101" t="s">
        <v>196</v>
      </c>
      <c r="D122" s="102">
        <v>200</v>
      </c>
      <c r="E122" s="103">
        <f>E123</f>
        <v>24</v>
      </c>
      <c r="H122" s="94">
        <f>'Прилож №3 ведомств.'!E119</f>
        <v>24</v>
      </c>
      <c r="I122" s="98">
        <f t="shared" si="5"/>
        <v>0</v>
      </c>
    </row>
    <row r="123" spans="1:9" ht="37.5" x14ac:dyDescent="0.3">
      <c r="A123" s="112" t="s">
        <v>129</v>
      </c>
      <c r="B123" s="101" t="s">
        <v>193</v>
      </c>
      <c r="C123" s="101" t="s">
        <v>196</v>
      </c>
      <c r="D123" s="102">
        <v>240</v>
      </c>
      <c r="E123" s="103">
        <v>24</v>
      </c>
      <c r="H123" s="94">
        <f>'Прилож №3 ведомств.'!E120</f>
        <v>24</v>
      </c>
      <c r="I123" s="98">
        <f t="shared" si="5"/>
        <v>0</v>
      </c>
    </row>
    <row r="124" spans="1:9" ht="37.5" x14ac:dyDescent="0.3">
      <c r="A124" s="135" t="s">
        <v>197</v>
      </c>
      <c r="B124" s="120" t="s">
        <v>193</v>
      </c>
      <c r="C124" s="120" t="s">
        <v>198</v>
      </c>
      <c r="D124" s="115"/>
      <c r="E124" s="100">
        <f>E125</f>
        <v>160</v>
      </c>
      <c r="H124" s="94">
        <f>'Прилож №3 ведомств.'!E121</f>
        <v>160</v>
      </c>
      <c r="I124" s="98">
        <f t="shared" si="5"/>
        <v>0</v>
      </c>
    </row>
    <row r="125" spans="1:9" ht="37.5" x14ac:dyDescent="0.3">
      <c r="A125" s="105" t="s">
        <v>128</v>
      </c>
      <c r="B125" s="101" t="s">
        <v>193</v>
      </c>
      <c r="C125" s="101" t="s">
        <v>198</v>
      </c>
      <c r="D125" s="102">
        <v>200</v>
      </c>
      <c r="E125" s="103">
        <f>E126</f>
        <v>160</v>
      </c>
      <c r="H125" s="94">
        <f>'Прилож №3 ведомств.'!E122</f>
        <v>160</v>
      </c>
      <c r="I125" s="98">
        <f t="shared" si="5"/>
        <v>0</v>
      </c>
    </row>
    <row r="126" spans="1:9" ht="37.5" x14ac:dyDescent="0.3">
      <c r="A126" s="130" t="s">
        <v>129</v>
      </c>
      <c r="B126" s="101" t="s">
        <v>193</v>
      </c>
      <c r="C126" s="101" t="s">
        <v>198</v>
      </c>
      <c r="D126" s="102">
        <v>240</v>
      </c>
      <c r="E126" s="103">
        <v>160</v>
      </c>
      <c r="H126" s="94">
        <f>'Прилож №3 ведомств.'!E123</f>
        <v>160</v>
      </c>
      <c r="I126" s="98">
        <f t="shared" si="5"/>
        <v>0</v>
      </c>
    </row>
    <row r="127" spans="1:9" ht="59.25" customHeight="1" x14ac:dyDescent="0.3">
      <c r="A127" s="118" t="s">
        <v>199</v>
      </c>
      <c r="B127" s="120" t="s">
        <v>193</v>
      </c>
      <c r="C127" s="120" t="s">
        <v>200</v>
      </c>
      <c r="D127" s="115"/>
      <c r="E127" s="100">
        <f>E128</f>
        <v>290</v>
      </c>
      <c r="H127" s="94">
        <v>290</v>
      </c>
      <c r="I127" s="98">
        <f t="shared" si="5"/>
        <v>0</v>
      </c>
    </row>
    <row r="128" spans="1:9" ht="37.5" x14ac:dyDescent="0.3">
      <c r="A128" s="105" t="s">
        <v>128</v>
      </c>
      <c r="B128" s="101" t="s">
        <v>193</v>
      </c>
      <c r="C128" s="101" t="s">
        <v>200</v>
      </c>
      <c r="D128" s="102">
        <v>200</v>
      </c>
      <c r="E128" s="103">
        <f>E129</f>
        <v>290</v>
      </c>
      <c r="H128" s="94">
        <f>'Прилож №3 ведомств.'!E124</f>
        <v>290</v>
      </c>
      <c r="I128" s="98">
        <f t="shared" si="5"/>
        <v>0</v>
      </c>
    </row>
    <row r="129" spans="1:9" ht="37.5" x14ac:dyDescent="0.3">
      <c r="A129" s="130" t="s">
        <v>129</v>
      </c>
      <c r="B129" s="101" t="s">
        <v>193</v>
      </c>
      <c r="C129" s="101" t="s">
        <v>201</v>
      </c>
      <c r="D129" s="102">
        <v>240</v>
      </c>
      <c r="E129" s="103">
        <v>290</v>
      </c>
      <c r="H129" s="94">
        <f>'Прилож №3 ведомств.'!E125</f>
        <v>290</v>
      </c>
      <c r="I129" s="98">
        <f t="shared" si="5"/>
        <v>0</v>
      </c>
    </row>
    <row r="130" spans="1:9" ht="75" x14ac:dyDescent="0.3">
      <c r="A130" s="118" t="s">
        <v>202</v>
      </c>
      <c r="B130" s="120" t="s">
        <v>193</v>
      </c>
      <c r="C130" s="120" t="s">
        <v>203</v>
      </c>
      <c r="D130" s="115"/>
      <c r="E130" s="100">
        <f>E131</f>
        <v>24</v>
      </c>
      <c r="H130" s="94">
        <v>24</v>
      </c>
      <c r="I130" s="98">
        <f t="shared" si="5"/>
        <v>0</v>
      </c>
    </row>
    <row r="131" spans="1:9" ht="37.5" x14ac:dyDescent="0.3">
      <c r="A131" s="105" t="s">
        <v>128</v>
      </c>
      <c r="B131" s="101" t="s">
        <v>193</v>
      </c>
      <c r="C131" s="101" t="s">
        <v>203</v>
      </c>
      <c r="D131" s="102">
        <v>200</v>
      </c>
      <c r="E131" s="103">
        <f>E132</f>
        <v>24</v>
      </c>
      <c r="H131" s="94">
        <f>'Прилож №3 ведомств.'!E127</f>
        <v>24</v>
      </c>
      <c r="I131" s="98">
        <f t="shared" si="5"/>
        <v>0</v>
      </c>
    </row>
    <row r="132" spans="1:9" ht="37.5" x14ac:dyDescent="0.3">
      <c r="A132" s="130" t="s">
        <v>129</v>
      </c>
      <c r="B132" s="101" t="s">
        <v>193</v>
      </c>
      <c r="C132" s="101" t="s">
        <v>203</v>
      </c>
      <c r="D132" s="102">
        <v>240</v>
      </c>
      <c r="E132" s="103">
        <v>24</v>
      </c>
      <c r="H132" s="94">
        <f>'Прилож №3 ведомств.'!E128</f>
        <v>24</v>
      </c>
      <c r="I132" s="98">
        <f t="shared" si="5"/>
        <v>0</v>
      </c>
    </row>
    <row r="133" spans="1:9" ht="156.75" customHeight="1" x14ac:dyDescent="0.3">
      <c r="A133" s="118" t="s">
        <v>204</v>
      </c>
      <c r="B133" s="120" t="s">
        <v>193</v>
      </c>
      <c r="C133" s="164" t="s">
        <v>205</v>
      </c>
      <c r="D133" s="240"/>
      <c r="E133" s="165">
        <f>E134</f>
        <v>24</v>
      </c>
      <c r="H133" s="94">
        <f>'Прилож №3 ведомств.'!E129</f>
        <v>24</v>
      </c>
      <c r="I133" s="98">
        <f t="shared" si="5"/>
        <v>0</v>
      </c>
    </row>
    <row r="134" spans="1:9" ht="37.5" x14ac:dyDescent="0.3">
      <c r="A134" s="105" t="s">
        <v>128</v>
      </c>
      <c r="B134" s="101" t="s">
        <v>193</v>
      </c>
      <c r="C134" s="166" t="s">
        <v>205</v>
      </c>
      <c r="D134" s="148">
        <v>200</v>
      </c>
      <c r="E134" s="151">
        <f>E135</f>
        <v>24</v>
      </c>
      <c r="H134" s="94">
        <f>'Прилож №3 ведомств.'!E130</f>
        <v>24</v>
      </c>
      <c r="I134" s="98">
        <f t="shared" si="5"/>
        <v>0</v>
      </c>
    </row>
    <row r="135" spans="1:9" ht="37.5" x14ac:dyDescent="0.3">
      <c r="A135" s="105" t="s">
        <v>129</v>
      </c>
      <c r="B135" s="101" t="s">
        <v>193</v>
      </c>
      <c r="C135" s="166" t="s">
        <v>205</v>
      </c>
      <c r="D135" s="148">
        <v>240</v>
      </c>
      <c r="E135" s="151">
        <v>24</v>
      </c>
      <c r="H135" s="94">
        <f>'Прилож №3 ведомств.'!E131</f>
        <v>24</v>
      </c>
      <c r="I135" s="98">
        <f t="shared" si="5"/>
        <v>0</v>
      </c>
    </row>
    <row r="136" spans="1:9" ht="18.75" x14ac:dyDescent="0.3">
      <c r="A136" s="97" t="s">
        <v>206</v>
      </c>
      <c r="B136" s="120" t="s">
        <v>260</v>
      </c>
      <c r="C136" s="120"/>
      <c r="D136" s="168"/>
      <c r="E136" s="122">
        <f>E137+E142</f>
        <v>8905.5</v>
      </c>
      <c r="H136" s="94">
        <f>'Прилож №3 ведомств.'!E133</f>
        <v>8905.5</v>
      </c>
      <c r="I136" s="98">
        <f t="shared" si="5"/>
        <v>0</v>
      </c>
    </row>
    <row r="137" spans="1:9" ht="18.75" x14ac:dyDescent="0.3">
      <c r="A137" s="97" t="s">
        <v>208</v>
      </c>
      <c r="B137" s="120" t="s">
        <v>209</v>
      </c>
      <c r="C137" s="120"/>
      <c r="D137" s="168"/>
      <c r="E137" s="122">
        <f>E138</f>
        <v>5585.5</v>
      </c>
      <c r="H137" s="94">
        <f>'Прилож №3 ведомств.'!E134</f>
        <v>5585.5</v>
      </c>
      <c r="I137" s="98">
        <f t="shared" si="5"/>
        <v>0</v>
      </c>
    </row>
    <row r="138" spans="1:9" ht="56.25" x14ac:dyDescent="0.3">
      <c r="A138" s="135" t="s">
        <v>164</v>
      </c>
      <c r="B138" s="120" t="s">
        <v>209</v>
      </c>
      <c r="C138" s="120"/>
      <c r="D138" s="168"/>
      <c r="E138" s="122">
        <f>E139</f>
        <v>5585.5</v>
      </c>
      <c r="H138" s="94">
        <f>'Прилож №3 ведомств.'!E135</f>
        <v>5585.5</v>
      </c>
      <c r="I138" s="98">
        <f t="shared" si="5"/>
        <v>0</v>
      </c>
    </row>
    <row r="139" spans="1:9" ht="62.25" customHeight="1" x14ac:dyDescent="0.3">
      <c r="A139" s="135" t="s">
        <v>210</v>
      </c>
      <c r="B139" s="120" t="s">
        <v>209</v>
      </c>
      <c r="C139" s="120" t="s">
        <v>211</v>
      </c>
      <c r="D139" s="115"/>
      <c r="E139" s="122">
        <f>E140</f>
        <v>5585.5</v>
      </c>
      <c r="H139" s="94">
        <f>'Прилож №3 ведомств.'!E136</f>
        <v>5585.5</v>
      </c>
      <c r="I139" s="98">
        <f t="shared" si="5"/>
        <v>0</v>
      </c>
    </row>
    <row r="140" spans="1:9" ht="37.5" x14ac:dyDescent="0.3">
      <c r="A140" s="105" t="s">
        <v>128</v>
      </c>
      <c r="B140" s="101" t="s">
        <v>209</v>
      </c>
      <c r="C140" s="101" t="s">
        <v>211</v>
      </c>
      <c r="D140" s="102">
        <v>200</v>
      </c>
      <c r="E140" s="138">
        <f>E141</f>
        <v>5585.5</v>
      </c>
      <c r="H140" s="94">
        <f>'Прилож №3 ведомств.'!E137</f>
        <v>5585.5</v>
      </c>
      <c r="I140" s="98">
        <f t="shared" si="5"/>
        <v>0</v>
      </c>
    </row>
    <row r="141" spans="1:9" ht="37.5" x14ac:dyDescent="0.3">
      <c r="A141" s="105" t="s">
        <v>129</v>
      </c>
      <c r="B141" s="101" t="s">
        <v>209</v>
      </c>
      <c r="C141" s="101" t="s">
        <v>211</v>
      </c>
      <c r="D141" s="102">
        <v>240</v>
      </c>
      <c r="E141" s="138">
        <v>5585.5</v>
      </c>
      <c r="H141" s="94">
        <f>'Прилож №3 ведомств.'!E138</f>
        <v>5585.5</v>
      </c>
      <c r="I141" s="98">
        <f t="shared" si="5"/>
        <v>0</v>
      </c>
    </row>
    <row r="142" spans="1:9" ht="18.75" x14ac:dyDescent="0.3">
      <c r="A142" s="97" t="s">
        <v>304</v>
      </c>
      <c r="B142" s="120" t="s">
        <v>305</v>
      </c>
      <c r="C142" s="120"/>
      <c r="D142" s="115"/>
      <c r="E142" s="122">
        <f>E143</f>
        <v>3320</v>
      </c>
      <c r="H142" s="94">
        <f>'Прилож №3 ведомств.'!E139</f>
        <v>3320</v>
      </c>
      <c r="I142" s="98">
        <f t="shared" si="5"/>
        <v>0</v>
      </c>
    </row>
    <row r="143" spans="1:9" ht="39.75" customHeight="1" x14ac:dyDescent="0.3">
      <c r="A143" s="135" t="s">
        <v>189</v>
      </c>
      <c r="B143" s="120" t="s">
        <v>305</v>
      </c>
      <c r="C143" s="120"/>
      <c r="D143" s="115"/>
      <c r="E143" s="122">
        <f>E144</f>
        <v>3320</v>
      </c>
      <c r="H143" s="94">
        <f>'Прилож №3 ведомств.'!E140</f>
        <v>3320</v>
      </c>
      <c r="I143" s="98">
        <f t="shared" si="5"/>
        <v>0</v>
      </c>
    </row>
    <row r="144" spans="1:9" ht="37.5" x14ac:dyDescent="0.3">
      <c r="A144" s="135" t="s">
        <v>190</v>
      </c>
      <c r="B144" s="120" t="s">
        <v>305</v>
      </c>
      <c r="C144" s="101" t="s">
        <v>191</v>
      </c>
      <c r="D144" s="115"/>
      <c r="E144" s="122">
        <f>E145</f>
        <v>3320</v>
      </c>
      <c r="H144" s="94">
        <f>'Прилож №3 ведомств.'!E141</f>
        <v>3320</v>
      </c>
      <c r="I144" s="98">
        <f t="shared" si="5"/>
        <v>0</v>
      </c>
    </row>
    <row r="145" spans="1:9" ht="37.5" x14ac:dyDescent="0.3">
      <c r="A145" s="105" t="s">
        <v>128</v>
      </c>
      <c r="B145" s="101" t="s">
        <v>305</v>
      </c>
      <c r="C145" s="101" t="s">
        <v>191</v>
      </c>
      <c r="D145" s="102">
        <v>200</v>
      </c>
      <c r="E145" s="138">
        <f>E146</f>
        <v>3320</v>
      </c>
      <c r="H145" s="94">
        <f>'Прилож №3 ведомств.'!E142</f>
        <v>3320</v>
      </c>
      <c r="I145" s="98">
        <f t="shared" si="5"/>
        <v>0</v>
      </c>
    </row>
    <row r="146" spans="1:9" ht="37.5" x14ac:dyDescent="0.3">
      <c r="A146" s="105" t="s">
        <v>129</v>
      </c>
      <c r="B146" s="101" t="s">
        <v>305</v>
      </c>
      <c r="C146" s="101" t="s">
        <v>191</v>
      </c>
      <c r="D146" s="102">
        <v>240</v>
      </c>
      <c r="E146" s="138">
        <v>3320</v>
      </c>
      <c r="H146" s="94">
        <f>'Прилож №3 ведомств.'!E143</f>
        <v>3320</v>
      </c>
      <c r="I146" s="98">
        <f t="shared" si="5"/>
        <v>0</v>
      </c>
    </row>
    <row r="147" spans="1:9" ht="18.75" x14ac:dyDescent="0.3">
      <c r="A147" s="97" t="s">
        <v>212</v>
      </c>
      <c r="B147" s="120" t="s">
        <v>261</v>
      </c>
      <c r="C147" s="120"/>
      <c r="D147" s="115"/>
      <c r="E147" s="122">
        <f>E148+E153+E156</f>
        <v>13078.5</v>
      </c>
      <c r="H147" s="94">
        <f>'Прилож №3 ведомств.'!E144</f>
        <v>13078.5</v>
      </c>
      <c r="I147" s="98">
        <f t="shared" si="5"/>
        <v>0</v>
      </c>
    </row>
    <row r="148" spans="1:9" ht="18.75" x14ac:dyDescent="0.3">
      <c r="A148" s="139" t="s">
        <v>214</v>
      </c>
      <c r="B148" s="120" t="s">
        <v>216</v>
      </c>
      <c r="C148" s="120"/>
      <c r="D148" s="115"/>
      <c r="E148" s="122">
        <f>E149</f>
        <v>245</v>
      </c>
      <c r="H148" s="94">
        <f>'Прилож №3 ведомств.'!E145</f>
        <v>245</v>
      </c>
      <c r="I148" s="98">
        <f t="shared" si="5"/>
        <v>0</v>
      </c>
    </row>
    <row r="149" spans="1:9" ht="121.5" customHeight="1" x14ac:dyDescent="0.3">
      <c r="A149" s="105" t="s">
        <v>306</v>
      </c>
      <c r="B149" s="101" t="s">
        <v>216</v>
      </c>
      <c r="C149" s="101" t="s">
        <v>303</v>
      </c>
      <c r="D149" s="102"/>
      <c r="E149" s="138">
        <f>E150</f>
        <v>245</v>
      </c>
      <c r="H149" s="94">
        <f>'Прилож №3 ведомств.'!E146</f>
        <v>245</v>
      </c>
      <c r="I149" s="98">
        <f t="shared" si="5"/>
        <v>0</v>
      </c>
    </row>
    <row r="150" spans="1:9" ht="18.75" x14ac:dyDescent="0.3">
      <c r="A150" s="117" t="s">
        <v>218</v>
      </c>
      <c r="B150" s="101" t="s">
        <v>216</v>
      </c>
      <c r="C150" s="101" t="s">
        <v>303</v>
      </c>
      <c r="D150" s="102">
        <v>300</v>
      </c>
      <c r="E150" s="138">
        <f>E151</f>
        <v>245</v>
      </c>
      <c r="H150" s="94">
        <f>'Прилож №3 ведомств.'!E147</f>
        <v>245</v>
      </c>
      <c r="I150" s="98">
        <f t="shared" si="5"/>
        <v>0</v>
      </c>
    </row>
    <row r="151" spans="1:9" ht="18.75" x14ac:dyDescent="0.3">
      <c r="A151" s="117" t="s">
        <v>219</v>
      </c>
      <c r="B151" s="101" t="s">
        <v>216</v>
      </c>
      <c r="C151" s="101" t="s">
        <v>303</v>
      </c>
      <c r="D151" s="102">
        <v>310</v>
      </c>
      <c r="E151" s="138">
        <v>245</v>
      </c>
      <c r="H151" s="94">
        <f>'Прилож №3 ведомств.'!E148</f>
        <v>245</v>
      </c>
      <c r="I151" s="98">
        <f t="shared" si="5"/>
        <v>0</v>
      </c>
    </row>
    <row r="152" spans="1:9" ht="18.75" x14ac:dyDescent="0.3">
      <c r="A152" s="97" t="s">
        <v>301</v>
      </c>
      <c r="B152" s="120" t="s">
        <v>300</v>
      </c>
      <c r="C152" s="120"/>
      <c r="D152" s="115"/>
      <c r="E152" s="122">
        <f>E153</f>
        <v>2169.6999999999998</v>
      </c>
      <c r="H152" s="94">
        <f>'Прилож №3 ведомств.'!E149</f>
        <v>2169.6999999999998</v>
      </c>
      <c r="I152" s="98">
        <f t="shared" ref="I152" si="6">E152-H152</f>
        <v>0</v>
      </c>
    </row>
    <row r="153" spans="1:9" ht="212.25" customHeight="1" x14ac:dyDescent="0.3">
      <c r="A153" s="105" t="s">
        <v>215</v>
      </c>
      <c r="B153" s="101" t="s">
        <v>300</v>
      </c>
      <c r="C153" s="101" t="s">
        <v>217</v>
      </c>
      <c r="D153" s="102"/>
      <c r="E153" s="138">
        <f>E154</f>
        <v>2169.6999999999998</v>
      </c>
      <c r="H153" s="94">
        <f>'Прилож №3 ведомств.'!E150</f>
        <v>2169.6999999999998</v>
      </c>
      <c r="I153" s="98">
        <f t="shared" ref="I153:I155" si="7">E153-H153</f>
        <v>0</v>
      </c>
    </row>
    <row r="154" spans="1:9" ht="18.75" x14ac:dyDescent="0.3">
      <c r="A154" s="117" t="s">
        <v>218</v>
      </c>
      <c r="B154" s="101" t="s">
        <v>300</v>
      </c>
      <c r="C154" s="101" t="s">
        <v>217</v>
      </c>
      <c r="D154" s="102">
        <v>300</v>
      </c>
      <c r="E154" s="138">
        <f>E155</f>
        <v>2169.6999999999998</v>
      </c>
      <c r="H154" s="94">
        <f>'Прилож №3 ведомств.'!E151</f>
        <v>2169.6999999999998</v>
      </c>
      <c r="I154" s="98">
        <f t="shared" si="7"/>
        <v>0</v>
      </c>
    </row>
    <row r="155" spans="1:9" ht="18.75" x14ac:dyDescent="0.3">
      <c r="A155" s="117" t="s">
        <v>219</v>
      </c>
      <c r="B155" s="101" t="s">
        <v>300</v>
      </c>
      <c r="C155" s="101" t="s">
        <v>217</v>
      </c>
      <c r="D155" s="102">
        <v>310</v>
      </c>
      <c r="E155" s="138">
        <v>2169.6999999999998</v>
      </c>
      <c r="H155" s="94">
        <f>'Прилож №3 ведомств.'!E152</f>
        <v>2169.6999999999998</v>
      </c>
      <c r="I155" s="98">
        <f t="shared" si="7"/>
        <v>0</v>
      </c>
    </row>
    <row r="156" spans="1:9" ht="18.75" x14ac:dyDescent="0.3">
      <c r="A156" s="152" t="s">
        <v>220</v>
      </c>
      <c r="B156" s="114" t="s">
        <v>222</v>
      </c>
      <c r="C156" s="114"/>
      <c r="D156" s="102"/>
      <c r="E156" s="122">
        <f>E157+E160</f>
        <v>10663.8</v>
      </c>
      <c r="H156" s="94">
        <f>'Прилож №3 ведомств.'!E153</f>
        <v>10663.8</v>
      </c>
      <c r="I156" s="98">
        <f t="shared" si="5"/>
        <v>0</v>
      </c>
    </row>
    <row r="157" spans="1:9" ht="75" x14ac:dyDescent="0.3">
      <c r="A157" s="105" t="s">
        <v>221</v>
      </c>
      <c r="B157" s="171" t="s">
        <v>222</v>
      </c>
      <c r="C157" s="171" t="s">
        <v>223</v>
      </c>
      <c r="D157" s="123"/>
      <c r="E157" s="138">
        <f>E158</f>
        <v>6797.5</v>
      </c>
      <c r="H157" s="94">
        <f>'Прилож №3 ведомств.'!E154</f>
        <v>6797.5</v>
      </c>
      <c r="I157" s="98">
        <f t="shared" si="5"/>
        <v>0</v>
      </c>
    </row>
    <row r="158" spans="1:9" ht="18.75" x14ac:dyDescent="0.3">
      <c r="A158" s="117" t="s">
        <v>218</v>
      </c>
      <c r="B158" s="116" t="s">
        <v>222</v>
      </c>
      <c r="C158" s="116" t="s">
        <v>223</v>
      </c>
      <c r="D158" s="123">
        <v>300</v>
      </c>
      <c r="E158" s="138">
        <f>E159</f>
        <v>6797.5</v>
      </c>
      <c r="H158" s="94">
        <f>'Прилож №3 ведомств.'!E155</f>
        <v>6797.5</v>
      </c>
      <c r="I158" s="98">
        <f t="shared" si="5"/>
        <v>0</v>
      </c>
    </row>
    <row r="159" spans="1:9" ht="18.75" x14ac:dyDescent="0.3">
      <c r="A159" s="112" t="s">
        <v>219</v>
      </c>
      <c r="B159" s="116" t="s">
        <v>222</v>
      </c>
      <c r="C159" s="116" t="s">
        <v>223</v>
      </c>
      <c r="D159" s="123">
        <v>310</v>
      </c>
      <c r="E159" s="138">
        <v>6797.5</v>
      </c>
      <c r="H159" s="94">
        <f>'Прилож №3 ведомств.'!E156</f>
        <v>6797.5</v>
      </c>
      <c r="I159" s="98">
        <f t="shared" si="5"/>
        <v>0</v>
      </c>
    </row>
    <row r="160" spans="1:9" ht="56.25" x14ac:dyDescent="0.3">
      <c r="A160" s="172" t="s">
        <v>224</v>
      </c>
      <c r="B160" s="171" t="s">
        <v>222</v>
      </c>
      <c r="C160" s="171" t="s">
        <v>225</v>
      </c>
      <c r="D160" s="123"/>
      <c r="E160" s="138">
        <f>E161</f>
        <v>3866.3</v>
      </c>
      <c r="H160" s="94">
        <f>'Прилож №3 ведомств.'!E157</f>
        <v>3866.3</v>
      </c>
      <c r="I160" s="98">
        <f t="shared" si="5"/>
        <v>0</v>
      </c>
    </row>
    <row r="161" spans="1:9" ht="24" customHeight="1" x14ac:dyDescent="0.3">
      <c r="A161" s="117" t="s">
        <v>218</v>
      </c>
      <c r="B161" s="116" t="s">
        <v>222</v>
      </c>
      <c r="C161" s="116" t="s">
        <v>225</v>
      </c>
      <c r="D161" s="123">
        <v>300</v>
      </c>
      <c r="E161" s="138">
        <f>E162</f>
        <v>3866.3</v>
      </c>
      <c r="H161" s="94">
        <f>'Прилож №3 ведомств.'!E158</f>
        <v>3866.3</v>
      </c>
      <c r="I161" s="98">
        <f t="shared" si="5"/>
        <v>0</v>
      </c>
    </row>
    <row r="162" spans="1:9" ht="37.5" x14ac:dyDescent="0.3">
      <c r="A162" s="334" t="s">
        <v>226</v>
      </c>
      <c r="B162" s="116" t="s">
        <v>222</v>
      </c>
      <c r="C162" s="116" t="s">
        <v>225</v>
      </c>
      <c r="D162" s="123">
        <v>320</v>
      </c>
      <c r="E162" s="138">
        <v>3866.3</v>
      </c>
      <c r="H162" s="94">
        <f>'Прилож №3 ведомств.'!E159</f>
        <v>3866.3</v>
      </c>
      <c r="I162" s="98">
        <f t="shared" si="5"/>
        <v>0</v>
      </c>
    </row>
    <row r="163" spans="1:9" ht="18.75" x14ac:dyDescent="0.3">
      <c r="A163" s="152" t="s">
        <v>227</v>
      </c>
      <c r="B163" s="114" t="s">
        <v>263</v>
      </c>
      <c r="C163" s="114"/>
      <c r="D163" s="153"/>
      <c r="E163" s="122">
        <f>E165</f>
        <v>12254.1</v>
      </c>
      <c r="H163" s="94">
        <f>'Прилож №3 ведомств.'!E160</f>
        <v>12254.1</v>
      </c>
      <c r="I163" s="98">
        <f t="shared" si="5"/>
        <v>0</v>
      </c>
    </row>
    <row r="164" spans="1:9" ht="18.75" x14ac:dyDescent="0.3">
      <c r="A164" s="97" t="s">
        <v>228</v>
      </c>
      <c r="B164" s="120" t="s">
        <v>229</v>
      </c>
      <c r="C164" s="120"/>
      <c r="D164" s="115"/>
      <c r="E164" s="122">
        <f>E165</f>
        <v>12254.1</v>
      </c>
      <c r="H164" s="94">
        <f>'Прилож №3 ведомств.'!E160</f>
        <v>12254.1</v>
      </c>
      <c r="I164" s="98">
        <f t="shared" si="5"/>
        <v>0</v>
      </c>
    </row>
    <row r="165" spans="1:9" ht="47.25" customHeight="1" x14ac:dyDescent="0.3">
      <c r="A165" s="135" t="s">
        <v>189</v>
      </c>
      <c r="B165" s="114" t="s">
        <v>229</v>
      </c>
      <c r="C165" s="114"/>
      <c r="D165" s="153"/>
      <c r="E165" s="122">
        <f>E166+E169</f>
        <v>12254.1</v>
      </c>
      <c r="H165" s="94">
        <f>'Прилож №3 ведомств.'!E161</f>
        <v>12254.1</v>
      </c>
      <c r="I165" s="98">
        <f t="shared" si="5"/>
        <v>0</v>
      </c>
    </row>
    <row r="166" spans="1:9" ht="56.25" x14ac:dyDescent="0.3">
      <c r="A166" s="135" t="s">
        <v>230</v>
      </c>
      <c r="B166" s="120" t="s">
        <v>229</v>
      </c>
      <c r="C166" s="120" t="s">
        <v>231</v>
      </c>
      <c r="D166" s="115"/>
      <c r="E166" s="122">
        <f>E167</f>
        <v>576</v>
      </c>
      <c r="H166" s="94">
        <f>'Прилож №3 ведомств.'!E163</f>
        <v>576</v>
      </c>
      <c r="I166" s="98">
        <f t="shared" si="5"/>
        <v>0</v>
      </c>
    </row>
    <row r="167" spans="1:9" ht="37.5" x14ac:dyDescent="0.3">
      <c r="A167" s="105" t="s">
        <v>128</v>
      </c>
      <c r="B167" s="101" t="s">
        <v>229</v>
      </c>
      <c r="C167" s="101" t="s">
        <v>231</v>
      </c>
      <c r="D167" s="102">
        <v>200</v>
      </c>
      <c r="E167" s="138">
        <f>E168</f>
        <v>576</v>
      </c>
      <c r="H167" s="94">
        <f>'Прилож №3 ведомств.'!E163</f>
        <v>576</v>
      </c>
      <c r="I167" s="98">
        <f t="shared" si="5"/>
        <v>0</v>
      </c>
    </row>
    <row r="168" spans="1:9" ht="37.5" x14ac:dyDescent="0.3">
      <c r="A168" s="105" t="s">
        <v>129</v>
      </c>
      <c r="B168" s="101" t="s">
        <v>229</v>
      </c>
      <c r="C168" s="101" t="s">
        <v>231</v>
      </c>
      <c r="D168" s="102">
        <v>240</v>
      </c>
      <c r="E168" s="138">
        <v>576</v>
      </c>
      <c r="H168" s="94">
        <f>'Прилож №3 ведомств.'!E164</f>
        <v>576</v>
      </c>
      <c r="I168" s="98">
        <f t="shared" si="5"/>
        <v>0</v>
      </c>
    </row>
    <row r="169" spans="1:9" ht="41.25" customHeight="1" x14ac:dyDescent="0.3">
      <c r="A169" s="135" t="s">
        <v>232</v>
      </c>
      <c r="B169" s="120" t="s">
        <v>229</v>
      </c>
      <c r="C169" s="120" t="s">
        <v>233</v>
      </c>
      <c r="D169" s="102"/>
      <c r="E169" s="122">
        <f>E170+E172+E174</f>
        <v>11678.1</v>
      </c>
      <c r="H169" s="94">
        <f>'Прилож №3 ведомств.'!E166</f>
        <v>11678.1</v>
      </c>
      <c r="I169" s="98">
        <f t="shared" si="5"/>
        <v>0</v>
      </c>
    </row>
    <row r="170" spans="1:9" ht="75" x14ac:dyDescent="0.3">
      <c r="A170" s="112" t="s">
        <v>118</v>
      </c>
      <c r="B170" s="101" t="s">
        <v>229</v>
      </c>
      <c r="C170" s="101" t="s">
        <v>233</v>
      </c>
      <c r="D170" s="102">
        <v>100</v>
      </c>
      <c r="E170" s="138">
        <f>E171</f>
        <v>9278.1</v>
      </c>
      <c r="H170" s="94">
        <f>'Прилож №3 ведомств.'!E167</f>
        <v>9278.1</v>
      </c>
      <c r="I170" s="98">
        <f t="shared" ref="I170:I189" si="8">E170-H170</f>
        <v>0</v>
      </c>
    </row>
    <row r="171" spans="1:9" ht="18.75" x14ac:dyDescent="0.3">
      <c r="A171" s="117" t="s">
        <v>168</v>
      </c>
      <c r="B171" s="101" t="s">
        <v>229</v>
      </c>
      <c r="C171" s="101" t="s">
        <v>233</v>
      </c>
      <c r="D171" s="102">
        <v>110</v>
      </c>
      <c r="E171" s="138">
        <v>9278.1</v>
      </c>
      <c r="H171" s="94">
        <f>'Прилож №3 ведомств.'!E168</f>
        <v>9278.1</v>
      </c>
      <c r="I171" s="98">
        <f t="shared" si="8"/>
        <v>0</v>
      </c>
    </row>
    <row r="172" spans="1:9" ht="37.5" x14ac:dyDescent="0.3">
      <c r="A172" s="105" t="s">
        <v>128</v>
      </c>
      <c r="B172" s="101" t="s">
        <v>229</v>
      </c>
      <c r="C172" s="101" t="s">
        <v>233</v>
      </c>
      <c r="D172" s="102">
        <v>200</v>
      </c>
      <c r="E172" s="138">
        <f>E173</f>
        <v>2398</v>
      </c>
      <c r="H172" s="94">
        <f>'Прилож №3 ведомств.'!E169</f>
        <v>2398</v>
      </c>
      <c r="I172" s="98">
        <f t="shared" si="8"/>
        <v>0</v>
      </c>
    </row>
    <row r="173" spans="1:9" ht="37.5" x14ac:dyDescent="0.3">
      <c r="A173" s="105" t="s">
        <v>129</v>
      </c>
      <c r="B173" s="101" t="s">
        <v>229</v>
      </c>
      <c r="C173" s="101" t="s">
        <v>233</v>
      </c>
      <c r="D173" s="102">
        <v>240</v>
      </c>
      <c r="E173" s="138">
        <v>2398</v>
      </c>
      <c r="H173" s="94">
        <f>'Прилож №3 ведомств.'!E170</f>
        <v>2398</v>
      </c>
      <c r="I173" s="98">
        <f t="shared" si="8"/>
        <v>0</v>
      </c>
    </row>
    <row r="174" spans="1:9" ht="18.75" x14ac:dyDescent="0.3">
      <c r="A174" s="117" t="s">
        <v>130</v>
      </c>
      <c r="B174" s="101" t="s">
        <v>229</v>
      </c>
      <c r="C174" s="101" t="s">
        <v>233</v>
      </c>
      <c r="D174" s="102">
        <v>800</v>
      </c>
      <c r="E174" s="138">
        <f>E175</f>
        <v>2</v>
      </c>
      <c r="H174" s="94">
        <v>2</v>
      </c>
      <c r="I174" s="98">
        <f t="shared" si="8"/>
        <v>0</v>
      </c>
    </row>
    <row r="175" spans="1:9" ht="18.75" x14ac:dyDescent="0.3">
      <c r="A175" s="117" t="s">
        <v>131</v>
      </c>
      <c r="B175" s="101" t="s">
        <v>229</v>
      </c>
      <c r="C175" s="101" t="s">
        <v>233</v>
      </c>
      <c r="D175" s="102">
        <v>850</v>
      </c>
      <c r="E175" s="138">
        <v>2</v>
      </c>
      <c r="H175" s="94">
        <f>'Прилож №3 ведомств.'!E171</f>
        <v>2</v>
      </c>
      <c r="I175" s="98">
        <f t="shared" si="8"/>
        <v>0</v>
      </c>
    </row>
    <row r="176" spans="1:9" ht="18.75" x14ac:dyDescent="0.3">
      <c r="A176" s="152" t="s">
        <v>234</v>
      </c>
      <c r="B176" s="114" t="s">
        <v>265</v>
      </c>
      <c r="C176" s="175"/>
      <c r="D176" s="168"/>
      <c r="E176" s="122">
        <f>E177+E181</f>
        <v>4518.8999999999996</v>
      </c>
      <c r="H176" s="94">
        <f>'Прилож №3 ведомств.'!E173</f>
        <v>4518.8999999999996</v>
      </c>
      <c r="I176" s="98">
        <f t="shared" si="8"/>
        <v>0</v>
      </c>
    </row>
    <row r="177" spans="1:9" ht="18.75" x14ac:dyDescent="0.3">
      <c r="A177" s="97" t="s">
        <v>236</v>
      </c>
      <c r="B177" s="114" t="s">
        <v>238</v>
      </c>
      <c r="C177" s="175"/>
      <c r="D177" s="168"/>
      <c r="E177" s="122">
        <f>E178</f>
        <v>1980.5</v>
      </c>
      <c r="H177" s="94">
        <f>'Прилож №3 ведомств.'!E174</f>
        <v>1980.5</v>
      </c>
      <c r="I177" s="98">
        <f t="shared" si="8"/>
        <v>0</v>
      </c>
    </row>
    <row r="178" spans="1:9" ht="64.5" customHeight="1" x14ac:dyDescent="0.3">
      <c r="A178" s="112" t="s">
        <v>237</v>
      </c>
      <c r="B178" s="116" t="s">
        <v>238</v>
      </c>
      <c r="C178" s="116" t="s">
        <v>239</v>
      </c>
      <c r="D178" s="176"/>
      <c r="E178" s="138">
        <f>E179</f>
        <v>1980.5</v>
      </c>
      <c r="H178" s="94">
        <f>'Прилож №3 ведомств.'!E175</f>
        <v>1980.5</v>
      </c>
      <c r="I178" s="98">
        <f t="shared" si="8"/>
        <v>0</v>
      </c>
    </row>
    <row r="179" spans="1:9" ht="37.5" x14ac:dyDescent="0.3">
      <c r="A179" s="105" t="s">
        <v>128</v>
      </c>
      <c r="B179" s="116" t="s">
        <v>238</v>
      </c>
      <c r="C179" s="116" t="s">
        <v>239</v>
      </c>
      <c r="D179" s="102">
        <v>200</v>
      </c>
      <c r="E179" s="138">
        <f>E180</f>
        <v>1980.5</v>
      </c>
      <c r="H179" s="94">
        <f>'Прилож №3 ведомств.'!E176</f>
        <v>1980.5</v>
      </c>
      <c r="I179" s="98">
        <f t="shared" si="8"/>
        <v>0</v>
      </c>
    </row>
    <row r="180" spans="1:9" ht="37.5" x14ac:dyDescent="0.3">
      <c r="A180" s="105" t="s">
        <v>129</v>
      </c>
      <c r="B180" s="116" t="s">
        <v>238</v>
      </c>
      <c r="C180" s="116" t="s">
        <v>239</v>
      </c>
      <c r="D180" s="102">
        <v>240</v>
      </c>
      <c r="E180" s="138">
        <v>1980.5</v>
      </c>
      <c r="H180" s="94">
        <f>'Прилож №3 ведомств.'!E177</f>
        <v>1980.5</v>
      </c>
      <c r="I180" s="98">
        <f t="shared" si="8"/>
        <v>0</v>
      </c>
    </row>
    <row r="181" spans="1:9" ht="18.75" x14ac:dyDescent="0.3">
      <c r="A181" s="97" t="s">
        <v>240</v>
      </c>
      <c r="B181" s="114" t="s">
        <v>242</v>
      </c>
      <c r="C181" s="114"/>
      <c r="D181" s="115"/>
      <c r="E181" s="122">
        <f>E182</f>
        <v>2538.3999999999996</v>
      </c>
      <c r="H181" s="94">
        <f>'Прилож №3 ведомств.'!E178</f>
        <v>2538.3999999999996</v>
      </c>
      <c r="I181" s="98">
        <f t="shared" si="8"/>
        <v>0</v>
      </c>
    </row>
    <row r="182" spans="1:9" ht="56.25" x14ac:dyDescent="0.3">
      <c r="A182" s="118" t="s">
        <v>241</v>
      </c>
      <c r="B182" s="144" t="s">
        <v>242</v>
      </c>
      <c r="C182" s="146" t="s">
        <v>243</v>
      </c>
      <c r="D182" s="177"/>
      <c r="E182" s="178">
        <f>E183</f>
        <v>2538.3999999999996</v>
      </c>
      <c r="H182" s="94">
        <f>'Прилож №3 ведомств.'!E179</f>
        <v>2538.3999999999996</v>
      </c>
      <c r="I182" s="98">
        <f t="shared" si="8"/>
        <v>0</v>
      </c>
    </row>
    <row r="183" spans="1:9" ht="37.5" x14ac:dyDescent="0.3">
      <c r="A183" s="112" t="s">
        <v>244</v>
      </c>
      <c r="B183" s="116" t="s">
        <v>242</v>
      </c>
      <c r="C183" s="101" t="s">
        <v>243</v>
      </c>
      <c r="D183" s="102"/>
      <c r="E183" s="138">
        <f>E184+E186+E188</f>
        <v>2538.3999999999996</v>
      </c>
      <c r="H183" s="94">
        <f>'Прилож №3 ведомств.'!E180</f>
        <v>2538.3999999999996</v>
      </c>
      <c r="I183" s="98">
        <f t="shared" si="8"/>
        <v>0</v>
      </c>
    </row>
    <row r="184" spans="1:9" ht="75" x14ac:dyDescent="0.3">
      <c r="A184" s="112" t="s">
        <v>118</v>
      </c>
      <c r="B184" s="116" t="s">
        <v>242</v>
      </c>
      <c r="C184" s="101" t="s">
        <v>243</v>
      </c>
      <c r="D184" s="102">
        <v>100</v>
      </c>
      <c r="E184" s="138">
        <f>E185</f>
        <v>2466.6999999999998</v>
      </c>
      <c r="H184" s="94">
        <f>'Прилож №3 ведомств.'!E181</f>
        <v>2466.6999999999998</v>
      </c>
      <c r="I184" s="98">
        <f t="shared" si="8"/>
        <v>0</v>
      </c>
    </row>
    <row r="185" spans="1:9" ht="18.75" x14ac:dyDescent="0.3">
      <c r="A185" s="117" t="s">
        <v>168</v>
      </c>
      <c r="B185" s="116" t="s">
        <v>242</v>
      </c>
      <c r="C185" s="101" t="s">
        <v>243</v>
      </c>
      <c r="D185" s="102">
        <v>110</v>
      </c>
      <c r="E185" s="138">
        <f>2466+0.7</f>
        <v>2466.6999999999998</v>
      </c>
      <c r="H185" s="94">
        <f>'Прилож №3 ведомств.'!E182</f>
        <v>2466.6999999999998</v>
      </c>
      <c r="I185" s="98">
        <f t="shared" si="8"/>
        <v>0</v>
      </c>
    </row>
    <row r="186" spans="1:9" ht="37.5" x14ac:dyDescent="0.3">
      <c r="A186" s="105" t="s">
        <v>128</v>
      </c>
      <c r="B186" s="116" t="s">
        <v>242</v>
      </c>
      <c r="C186" s="101" t="s">
        <v>243</v>
      </c>
      <c r="D186" s="102">
        <v>200</v>
      </c>
      <c r="E186" s="138">
        <f>E187</f>
        <v>70.7</v>
      </c>
      <c r="H186" s="94">
        <f>'Прилож №3 ведомств.'!E183</f>
        <v>70.7</v>
      </c>
      <c r="I186" s="98">
        <f t="shared" si="8"/>
        <v>0</v>
      </c>
    </row>
    <row r="187" spans="1:9" ht="37.5" x14ac:dyDescent="0.3">
      <c r="A187" s="105" t="s">
        <v>129</v>
      </c>
      <c r="B187" s="116" t="s">
        <v>242</v>
      </c>
      <c r="C187" s="101" t="s">
        <v>243</v>
      </c>
      <c r="D187" s="102">
        <v>240</v>
      </c>
      <c r="E187" s="138">
        <v>70.7</v>
      </c>
      <c r="H187" s="94">
        <f>'Прилож №3 ведомств.'!E184</f>
        <v>70.7</v>
      </c>
      <c r="I187" s="98">
        <f t="shared" si="8"/>
        <v>0</v>
      </c>
    </row>
    <row r="188" spans="1:9" ht="18.75" x14ac:dyDescent="0.3">
      <c r="A188" s="117" t="s">
        <v>130</v>
      </c>
      <c r="B188" s="116" t="s">
        <v>242</v>
      </c>
      <c r="C188" s="101" t="s">
        <v>243</v>
      </c>
      <c r="D188" s="102">
        <v>800</v>
      </c>
      <c r="E188" s="138">
        <f>E189</f>
        <v>1</v>
      </c>
      <c r="H188" s="94">
        <f>'Прилож №3 ведомств.'!E185</f>
        <v>1</v>
      </c>
      <c r="I188" s="98">
        <f t="shared" si="8"/>
        <v>0</v>
      </c>
    </row>
    <row r="189" spans="1:9" ht="18.75" x14ac:dyDescent="0.3">
      <c r="A189" s="117" t="s">
        <v>131</v>
      </c>
      <c r="B189" s="116" t="s">
        <v>242</v>
      </c>
      <c r="C189" s="101" t="s">
        <v>243</v>
      </c>
      <c r="D189" s="102">
        <v>850</v>
      </c>
      <c r="E189" s="138">
        <v>1</v>
      </c>
      <c r="H189" s="94">
        <f>'Прилож №3 ведомств.'!E186</f>
        <v>1</v>
      </c>
      <c r="I189" s="98">
        <f t="shared" si="8"/>
        <v>0</v>
      </c>
    </row>
    <row r="190" spans="1:9" ht="18.75" x14ac:dyDescent="0.3">
      <c r="A190" s="179" t="s">
        <v>245</v>
      </c>
      <c r="B190" s="180"/>
      <c r="C190" s="180"/>
      <c r="D190" s="181"/>
      <c r="E190" s="182">
        <f>E14+E66+E71+E79+E107+E136+E147+E163+E176</f>
        <v>93505</v>
      </c>
      <c r="F190" s="98" t="e">
        <f>#REF!</f>
        <v>#REF!</v>
      </c>
      <c r="G190" s="98" t="e">
        <f>E190-F190</f>
        <v>#REF!</v>
      </c>
      <c r="H190" s="319">
        <f>'Прилож №3 ведомств.'!E187</f>
        <v>93505</v>
      </c>
      <c r="I190" s="98">
        <f t="shared" ref="I190" si="9">E190-H190</f>
        <v>0</v>
      </c>
    </row>
    <row r="191" spans="1:9" ht="18.75" x14ac:dyDescent="0.3">
      <c r="A191" s="183"/>
      <c r="B191" s="184"/>
      <c r="C191" s="185"/>
      <c r="D191" s="185"/>
      <c r="E191" s="183"/>
      <c r="F191" s="186"/>
    </row>
    <row r="192" spans="1:9" x14ac:dyDescent="0.2">
      <c r="A192" s="187"/>
      <c r="B192" s="188"/>
      <c r="C192" s="189"/>
      <c r="D192" s="189"/>
      <c r="E192" s="187"/>
    </row>
    <row r="200" spans="1:5" x14ac:dyDescent="0.2">
      <c r="A200" s="190"/>
      <c r="B200" s="191"/>
      <c r="C200" s="191"/>
      <c r="D200" s="191"/>
      <c r="E200" s="191"/>
    </row>
    <row r="201" spans="1:5" ht="15.75" x14ac:dyDescent="0.25">
      <c r="A201" s="192"/>
      <c r="B201" s="192"/>
      <c r="C201" s="192"/>
      <c r="D201" s="192"/>
      <c r="E201" s="192"/>
    </row>
    <row r="202" spans="1:5" ht="15.75" x14ac:dyDescent="0.25">
      <c r="A202" s="192"/>
      <c r="B202" s="192"/>
      <c r="C202" s="192"/>
      <c r="D202" s="192"/>
      <c r="E202" s="192"/>
    </row>
    <row r="203" spans="1:5" x14ac:dyDescent="0.2">
      <c r="A203" s="191"/>
      <c r="B203" s="191"/>
      <c r="C203" s="191"/>
      <c r="D203" s="191"/>
      <c r="E203" s="191"/>
    </row>
    <row r="204" spans="1:5" x14ac:dyDescent="0.2">
      <c r="A204" s="191"/>
      <c r="B204" s="191"/>
      <c r="C204" s="191"/>
      <c r="D204" s="191"/>
      <c r="E204" s="191"/>
    </row>
    <row r="205" spans="1:5" x14ac:dyDescent="0.2">
      <c r="A205" s="408"/>
      <c r="B205" s="408"/>
      <c r="C205" s="408"/>
      <c r="D205" s="193"/>
      <c r="E205" s="193"/>
    </row>
    <row r="206" spans="1:5" x14ac:dyDescent="0.2">
      <c r="A206" s="194"/>
      <c r="B206" s="194"/>
      <c r="C206" s="194"/>
      <c r="D206" s="194"/>
      <c r="E206" s="195"/>
    </row>
    <row r="207" spans="1:5" x14ac:dyDescent="0.2">
      <c r="A207" s="194"/>
      <c r="B207" s="194"/>
      <c r="C207" s="194"/>
      <c r="D207" s="194"/>
      <c r="E207" s="194"/>
    </row>
    <row r="208" spans="1:5" x14ac:dyDescent="0.2">
      <c r="A208" s="190"/>
      <c r="B208" s="196"/>
      <c r="C208" s="194"/>
      <c r="D208" s="194"/>
      <c r="E208" s="197"/>
    </row>
    <row r="209" spans="1:5" x14ac:dyDescent="0.2">
      <c r="A209" s="190"/>
      <c r="B209" s="198"/>
      <c r="C209" s="194"/>
      <c r="D209" s="194"/>
      <c r="E209" s="197"/>
    </row>
    <row r="210" spans="1:5" x14ac:dyDescent="0.2">
      <c r="A210" s="199"/>
      <c r="B210" s="200"/>
      <c r="C210" s="200"/>
      <c r="D210" s="200"/>
      <c r="E210" s="201"/>
    </row>
    <row r="211" spans="1:5" x14ac:dyDescent="0.2">
      <c r="A211" s="199"/>
      <c r="B211" s="200"/>
      <c r="C211" s="200"/>
      <c r="D211" s="200"/>
      <c r="E211" s="201"/>
    </row>
    <row r="212" spans="1:5" x14ac:dyDescent="0.2">
      <c r="A212" s="199"/>
      <c r="B212" s="200"/>
      <c r="C212" s="200"/>
      <c r="D212" s="200"/>
      <c r="E212" s="201"/>
    </row>
    <row r="213" spans="1:5" x14ac:dyDescent="0.2">
      <c r="A213" s="199"/>
      <c r="B213" s="200"/>
      <c r="C213" s="200"/>
      <c r="D213" s="200"/>
      <c r="E213" s="201"/>
    </row>
    <row r="214" spans="1:5" x14ac:dyDescent="0.2">
      <c r="A214" s="190"/>
      <c r="B214" s="194"/>
      <c r="C214" s="194"/>
      <c r="D214" s="194"/>
      <c r="E214" s="197"/>
    </row>
    <row r="215" spans="1:5" x14ac:dyDescent="0.2">
      <c r="A215" s="190"/>
      <c r="B215" s="194"/>
      <c r="C215" s="194"/>
      <c r="D215" s="194"/>
      <c r="E215" s="197"/>
    </row>
    <row r="216" spans="1:5" x14ac:dyDescent="0.2">
      <c r="A216" s="199"/>
      <c r="B216" s="200"/>
      <c r="C216" s="200"/>
      <c r="D216" s="200"/>
      <c r="E216" s="201"/>
    </row>
    <row r="217" spans="1:5" x14ac:dyDescent="0.2">
      <c r="A217" s="199"/>
      <c r="B217" s="200"/>
      <c r="C217" s="200"/>
      <c r="D217" s="200"/>
      <c r="E217" s="201"/>
    </row>
    <row r="218" spans="1:5" x14ac:dyDescent="0.2">
      <c r="A218" s="199"/>
      <c r="B218" s="200"/>
      <c r="C218" s="200"/>
      <c r="D218" s="200"/>
      <c r="E218" s="201"/>
    </row>
    <row r="219" spans="1:5" x14ac:dyDescent="0.2">
      <c r="A219" s="199"/>
      <c r="B219" s="200"/>
      <c r="C219" s="200"/>
      <c r="D219" s="200"/>
      <c r="E219" s="201"/>
    </row>
    <row r="220" spans="1:5" x14ac:dyDescent="0.2">
      <c r="A220" s="201"/>
      <c r="B220" s="200"/>
      <c r="C220" s="200"/>
      <c r="D220" s="200"/>
      <c r="E220" s="201"/>
    </row>
    <row r="221" spans="1:5" x14ac:dyDescent="0.2">
      <c r="A221" s="199"/>
      <c r="B221" s="200"/>
      <c r="C221" s="200"/>
      <c r="D221" s="200"/>
      <c r="E221" s="201"/>
    </row>
    <row r="222" spans="1:5" x14ac:dyDescent="0.2">
      <c r="A222" s="199"/>
      <c r="B222" s="200"/>
      <c r="C222" s="200"/>
      <c r="D222" s="200"/>
      <c r="E222" s="201"/>
    </row>
    <row r="223" spans="1:5" x14ac:dyDescent="0.2">
      <c r="A223" s="199"/>
      <c r="B223" s="200"/>
      <c r="C223" s="200"/>
      <c r="D223" s="200"/>
      <c r="E223" s="201"/>
    </row>
    <row r="224" spans="1:5" x14ac:dyDescent="0.2">
      <c r="A224" s="199"/>
      <c r="B224" s="200"/>
      <c r="C224" s="200"/>
      <c r="D224" s="200"/>
      <c r="E224" s="201"/>
    </row>
    <row r="225" spans="1:5" x14ac:dyDescent="0.2">
      <c r="A225" s="199"/>
      <c r="B225" s="200"/>
      <c r="C225" s="200"/>
      <c r="D225" s="200"/>
      <c r="E225" s="201"/>
    </row>
    <row r="226" spans="1:5" x14ac:dyDescent="0.2">
      <c r="A226" s="199"/>
      <c r="B226" s="200"/>
      <c r="C226" s="200"/>
      <c r="D226" s="200"/>
      <c r="E226" s="201"/>
    </row>
    <row r="227" spans="1:5" x14ac:dyDescent="0.2">
      <c r="A227" s="199"/>
      <c r="B227" s="200"/>
      <c r="C227" s="200"/>
      <c r="D227" s="200"/>
      <c r="E227" s="201"/>
    </row>
    <row r="228" spans="1:5" x14ac:dyDescent="0.2">
      <c r="A228" s="190"/>
      <c r="B228" s="194"/>
      <c r="C228" s="194"/>
      <c r="D228" s="194"/>
      <c r="E228" s="197"/>
    </row>
    <row r="229" spans="1:5" x14ac:dyDescent="0.2">
      <c r="A229" s="190"/>
      <c r="B229" s="200"/>
      <c r="C229" s="200"/>
      <c r="D229" s="200"/>
      <c r="E229" s="201"/>
    </row>
    <row r="230" spans="1:5" x14ac:dyDescent="0.2">
      <c r="A230" s="199"/>
      <c r="B230" s="200"/>
      <c r="C230" s="200"/>
      <c r="D230" s="200"/>
      <c r="E230" s="201"/>
    </row>
    <row r="231" spans="1:5" x14ac:dyDescent="0.2">
      <c r="A231" s="199"/>
      <c r="B231" s="200"/>
      <c r="C231" s="200"/>
      <c r="D231" s="200"/>
      <c r="E231" s="201"/>
    </row>
    <row r="232" spans="1:5" x14ac:dyDescent="0.2">
      <c r="A232" s="199"/>
      <c r="B232" s="200"/>
      <c r="C232" s="200"/>
      <c r="D232" s="200"/>
      <c r="E232" s="201"/>
    </row>
    <row r="233" spans="1:5" x14ac:dyDescent="0.2">
      <c r="A233" s="199"/>
      <c r="B233" s="200"/>
      <c r="C233" s="200"/>
      <c r="D233" s="200"/>
      <c r="E233" s="201"/>
    </row>
    <row r="234" spans="1:5" x14ac:dyDescent="0.2">
      <c r="A234" s="199"/>
      <c r="B234" s="200"/>
      <c r="C234" s="200"/>
      <c r="D234" s="200"/>
      <c r="E234" s="199"/>
    </row>
    <row r="235" spans="1:5" x14ac:dyDescent="0.2">
      <c r="A235" s="199"/>
      <c r="B235" s="200"/>
      <c r="C235" s="200"/>
      <c r="D235" s="200"/>
      <c r="E235" s="199"/>
    </row>
    <row r="236" spans="1:5" x14ac:dyDescent="0.2">
      <c r="A236" s="199"/>
      <c r="B236" s="200"/>
      <c r="C236" s="200"/>
      <c r="D236" s="200"/>
      <c r="E236" s="201"/>
    </row>
    <row r="237" spans="1:5" x14ac:dyDescent="0.2">
      <c r="A237" s="199"/>
      <c r="B237" s="200"/>
      <c r="C237" s="200"/>
      <c r="D237" s="200"/>
      <c r="E237" s="201"/>
    </row>
    <row r="238" spans="1:5" x14ac:dyDescent="0.2">
      <c r="A238" s="199"/>
      <c r="B238" s="200"/>
      <c r="C238" s="200"/>
      <c r="D238" s="200"/>
      <c r="E238" s="201"/>
    </row>
    <row r="239" spans="1:5" x14ac:dyDescent="0.2">
      <c r="A239" s="199"/>
      <c r="B239" s="200"/>
      <c r="C239" s="200"/>
      <c r="D239" s="200"/>
      <c r="E239" s="201"/>
    </row>
    <row r="240" spans="1:5" x14ac:dyDescent="0.2">
      <c r="A240" s="199"/>
      <c r="B240" s="200"/>
      <c r="C240" s="200"/>
      <c r="D240" s="200"/>
      <c r="E240" s="201"/>
    </row>
    <row r="241" spans="1:5" x14ac:dyDescent="0.2">
      <c r="A241" s="199"/>
      <c r="B241" s="200"/>
      <c r="C241" s="200"/>
      <c r="D241" s="200"/>
      <c r="E241" s="201"/>
    </row>
    <row r="242" spans="1:5" x14ac:dyDescent="0.2">
      <c r="A242" s="199"/>
      <c r="B242" s="200"/>
      <c r="C242" s="200"/>
      <c r="D242" s="200"/>
      <c r="E242" s="201"/>
    </row>
    <row r="243" spans="1:5" x14ac:dyDescent="0.2">
      <c r="A243" s="199"/>
      <c r="B243" s="200"/>
      <c r="C243" s="200"/>
      <c r="D243" s="200"/>
      <c r="E243" s="201"/>
    </row>
    <row r="244" spans="1:5" x14ac:dyDescent="0.2">
      <c r="A244" s="199"/>
      <c r="B244" s="200"/>
      <c r="C244" s="200"/>
      <c r="D244" s="200"/>
      <c r="E244" s="201"/>
    </row>
    <row r="245" spans="1:5" x14ac:dyDescent="0.2">
      <c r="A245" s="199"/>
      <c r="B245" s="200"/>
      <c r="C245" s="200"/>
      <c r="D245" s="200"/>
      <c r="E245" s="201"/>
    </row>
    <row r="246" spans="1:5" x14ac:dyDescent="0.2">
      <c r="A246" s="190"/>
      <c r="B246" s="194"/>
      <c r="C246" s="194"/>
      <c r="D246" s="194"/>
      <c r="E246" s="197"/>
    </row>
    <row r="247" spans="1:5" x14ac:dyDescent="0.2">
      <c r="A247" s="199"/>
      <c r="B247" s="200"/>
      <c r="C247" s="200"/>
      <c r="D247" s="202"/>
      <c r="E247" s="201"/>
    </row>
    <row r="248" spans="1:5" x14ac:dyDescent="0.2">
      <c r="A248" s="199"/>
      <c r="B248" s="200"/>
      <c r="C248" s="200"/>
      <c r="D248" s="188"/>
      <c r="E248" s="201"/>
    </row>
    <row r="249" spans="1:5" x14ac:dyDescent="0.2">
      <c r="A249" s="199"/>
      <c r="B249" s="200"/>
      <c r="C249" s="200"/>
      <c r="D249" s="188"/>
      <c r="E249" s="201"/>
    </row>
    <row r="250" spans="1:5" x14ac:dyDescent="0.2">
      <c r="A250" s="190"/>
      <c r="B250" s="194"/>
      <c r="C250" s="194"/>
      <c r="D250" s="194"/>
      <c r="E250" s="197"/>
    </row>
    <row r="251" spans="1:5" x14ac:dyDescent="0.2">
      <c r="A251" s="199"/>
      <c r="B251" s="200"/>
      <c r="C251" s="200"/>
      <c r="D251" s="200"/>
      <c r="E251" s="201"/>
    </row>
    <row r="252" spans="1:5" x14ac:dyDescent="0.2">
      <c r="A252" s="199"/>
      <c r="B252" s="200"/>
      <c r="C252" s="200"/>
      <c r="D252" s="200"/>
      <c r="E252" s="199"/>
    </row>
    <row r="253" spans="1:5" x14ac:dyDescent="0.2">
      <c r="A253" s="199"/>
      <c r="B253" s="200"/>
      <c r="C253" s="200"/>
      <c r="D253" s="200"/>
      <c r="E253" s="201"/>
    </row>
    <row r="254" spans="1:5" x14ac:dyDescent="0.2">
      <c r="A254" s="199"/>
      <c r="B254" s="200"/>
      <c r="C254" s="200"/>
      <c r="D254" s="200"/>
      <c r="E254" s="201"/>
    </row>
    <row r="255" spans="1:5" x14ac:dyDescent="0.2">
      <c r="A255" s="199"/>
      <c r="B255" s="200"/>
      <c r="C255" s="200"/>
      <c r="D255" s="200"/>
      <c r="E255" s="201"/>
    </row>
    <row r="256" spans="1:5" x14ac:dyDescent="0.2">
      <c r="A256" s="199"/>
      <c r="B256" s="200"/>
      <c r="C256" s="200"/>
      <c r="D256" s="200"/>
      <c r="E256" s="201"/>
    </row>
    <row r="257" spans="1:5" x14ac:dyDescent="0.2">
      <c r="A257" s="199"/>
      <c r="B257" s="200"/>
      <c r="C257" s="200"/>
      <c r="D257" s="200"/>
      <c r="E257" s="201"/>
    </row>
    <row r="258" spans="1:5" x14ac:dyDescent="0.2">
      <c r="A258" s="199"/>
      <c r="B258" s="200"/>
      <c r="C258" s="200"/>
      <c r="D258" s="200"/>
      <c r="E258" s="201"/>
    </row>
    <row r="259" spans="1:5" x14ac:dyDescent="0.2">
      <c r="A259" s="199"/>
      <c r="B259" s="200"/>
      <c r="C259" s="200"/>
      <c r="D259" s="200"/>
      <c r="E259" s="201"/>
    </row>
    <row r="260" spans="1:5" x14ac:dyDescent="0.2">
      <c r="A260" s="199"/>
      <c r="B260" s="200"/>
      <c r="C260" s="200"/>
      <c r="D260" s="200"/>
      <c r="E260" s="201"/>
    </row>
    <row r="261" spans="1:5" x14ac:dyDescent="0.2">
      <c r="A261" s="199"/>
      <c r="B261" s="200"/>
      <c r="C261" s="200"/>
      <c r="D261" s="200"/>
      <c r="E261" s="201"/>
    </row>
    <row r="262" spans="1:5" x14ac:dyDescent="0.2">
      <c r="A262" s="199"/>
      <c r="B262" s="200"/>
      <c r="C262" s="200"/>
      <c r="D262" s="200"/>
      <c r="E262" s="201"/>
    </row>
    <row r="263" spans="1:5" x14ac:dyDescent="0.2">
      <c r="A263" s="199"/>
      <c r="B263" s="200"/>
      <c r="C263" s="200"/>
      <c r="D263" s="200"/>
      <c r="E263" s="201"/>
    </row>
    <row r="264" spans="1:5" x14ac:dyDescent="0.2">
      <c r="A264" s="199"/>
      <c r="B264" s="200"/>
      <c r="C264" s="200"/>
      <c r="D264" s="200"/>
      <c r="E264" s="201"/>
    </row>
    <row r="265" spans="1:5" x14ac:dyDescent="0.2">
      <c r="A265" s="199"/>
      <c r="B265" s="200"/>
      <c r="C265" s="200"/>
      <c r="D265" s="200"/>
      <c r="E265" s="201"/>
    </row>
    <row r="266" spans="1:5" x14ac:dyDescent="0.2">
      <c r="A266" s="199"/>
      <c r="B266" s="200"/>
      <c r="C266" s="200"/>
      <c r="D266" s="200"/>
      <c r="E266" s="201"/>
    </row>
    <row r="267" spans="1:5" x14ac:dyDescent="0.2">
      <c r="A267" s="199"/>
      <c r="B267" s="200"/>
      <c r="C267" s="203"/>
      <c r="D267" s="200"/>
      <c r="E267" s="201"/>
    </row>
    <row r="268" spans="1:5" x14ac:dyDescent="0.2">
      <c r="A268" s="199"/>
      <c r="B268" s="200"/>
      <c r="C268" s="200"/>
      <c r="D268" s="200"/>
      <c r="E268" s="201"/>
    </row>
    <row r="269" spans="1:5" x14ac:dyDescent="0.2">
      <c r="A269" s="199"/>
      <c r="B269" s="200"/>
      <c r="C269" s="200"/>
      <c r="D269" s="200"/>
      <c r="E269" s="201"/>
    </row>
    <row r="270" spans="1:5" x14ac:dyDescent="0.2">
      <c r="A270" s="199"/>
      <c r="B270" s="200"/>
      <c r="C270" s="200"/>
      <c r="D270" s="200"/>
      <c r="E270" s="201"/>
    </row>
    <row r="271" spans="1:5" x14ac:dyDescent="0.2">
      <c r="A271" s="199"/>
      <c r="B271" s="200"/>
      <c r="C271" s="200"/>
      <c r="D271" s="200"/>
      <c r="E271" s="201"/>
    </row>
    <row r="272" spans="1:5" x14ac:dyDescent="0.2">
      <c r="A272" s="199"/>
      <c r="B272" s="200"/>
      <c r="C272" s="200"/>
      <c r="D272" s="200"/>
      <c r="E272" s="201"/>
    </row>
    <row r="273" spans="1:5" x14ac:dyDescent="0.2">
      <c r="A273" s="199"/>
      <c r="B273" s="200"/>
      <c r="C273" s="200"/>
      <c r="D273" s="200"/>
      <c r="E273" s="201"/>
    </row>
    <row r="274" spans="1:5" x14ac:dyDescent="0.2">
      <c r="A274" s="199"/>
      <c r="B274" s="200"/>
      <c r="C274" s="200"/>
      <c r="D274" s="200"/>
      <c r="E274" s="201"/>
    </row>
    <row r="275" spans="1:5" x14ac:dyDescent="0.2">
      <c r="A275" s="199"/>
      <c r="B275" s="200"/>
      <c r="C275" s="200"/>
      <c r="D275" s="200"/>
      <c r="E275" s="201"/>
    </row>
    <row r="276" spans="1:5" x14ac:dyDescent="0.2">
      <c r="A276" s="199"/>
      <c r="B276" s="200"/>
      <c r="C276" s="200"/>
      <c r="D276" s="200"/>
      <c r="E276" s="201"/>
    </row>
    <row r="277" spans="1:5" x14ac:dyDescent="0.2">
      <c r="A277" s="199"/>
      <c r="B277" s="200"/>
      <c r="C277" s="200"/>
      <c r="D277" s="200"/>
      <c r="E277" s="201"/>
    </row>
    <row r="278" spans="1:5" x14ac:dyDescent="0.2">
      <c r="A278" s="199"/>
      <c r="B278" s="200"/>
      <c r="C278" s="200"/>
      <c r="D278" s="200"/>
      <c r="E278" s="201"/>
    </row>
    <row r="279" spans="1:5" x14ac:dyDescent="0.2">
      <c r="A279" s="199"/>
      <c r="B279" s="200"/>
      <c r="C279" s="200"/>
      <c r="D279" s="200"/>
      <c r="E279" s="201"/>
    </row>
    <row r="280" spans="1:5" x14ac:dyDescent="0.2">
      <c r="A280" s="199"/>
      <c r="B280" s="200"/>
      <c r="C280" s="200"/>
      <c r="D280" s="200"/>
      <c r="E280" s="201"/>
    </row>
    <row r="281" spans="1:5" x14ac:dyDescent="0.2">
      <c r="A281" s="199"/>
      <c r="B281" s="200"/>
      <c r="C281" s="200"/>
      <c r="D281" s="200"/>
      <c r="E281" s="201"/>
    </row>
    <row r="282" spans="1:5" x14ac:dyDescent="0.2">
      <c r="A282" s="199"/>
      <c r="B282" s="200"/>
      <c r="C282" s="200"/>
      <c r="D282" s="200"/>
      <c r="E282" s="201"/>
    </row>
    <row r="283" spans="1:5" x14ac:dyDescent="0.2">
      <c r="A283" s="199"/>
      <c r="B283" s="200"/>
      <c r="C283" s="200"/>
      <c r="D283" s="200"/>
      <c r="E283" s="201"/>
    </row>
    <row r="284" spans="1:5" x14ac:dyDescent="0.2">
      <c r="A284" s="199"/>
      <c r="B284" s="200"/>
      <c r="C284" s="200"/>
      <c r="D284" s="200"/>
      <c r="E284" s="201"/>
    </row>
    <row r="285" spans="1:5" x14ac:dyDescent="0.2">
      <c r="A285" s="190"/>
      <c r="B285" s="194"/>
      <c r="C285" s="194"/>
      <c r="D285" s="194"/>
      <c r="E285" s="197"/>
    </row>
    <row r="286" spans="1:5" x14ac:dyDescent="0.2">
      <c r="A286" s="190"/>
      <c r="B286" s="194"/>
      <c r="C286" s="194"/>
      <c r="D286" s="194"/>
      <c r="E286" s="190"/>
    </row>
    <row r="287" spans="1:5" x14ac:dyDescent="0.2">
      <c r="A287" s="190"/>
      <c r="B287" s="194"/>
      <c r="C287" s="194"/>
      <c r="D287" s="194"/>
      <c r="E287" s="190"/>
    </row>
    <row r="288" spans="1:5" x14ac:dyDescent="0.2">
      <c r="A288" s="199"/>
      <c r="B288" s="200"/>
      <c r="C288" s="200"/>
      <c r="D288" s="202"/>
      <c r="E288" s="199"/>
    </row>
    <row r="289" spans="1:5" x14ac:dyDescent="0.2">
      <c r="A289" s="199"/>
      <c r="B289" s="200"/>
      <c r="C289" s="200"/>
      <c r="D289" s="200"/>
      <c r="E289" s="199"/>
    </row>
    <row r="290" spans="1:5" x14ac:dyDescent="0.2">
      <c r="A290" s="199"/>
      <c r="B290" s="200"/>
      <c r="C290" s="200"/>
      <c r="D290" s="200"/>
      <c r="E290" s="199"/>
    </row>
    <row r="291" spans="1:5" x14ac:dyDescent="0.2">
      <c r="A291" s="199"/>
      <c r="B291" s="200"/>
      <c r="C291" s="200"/>
      <c r="D291" s="200"/>
      <c r="E291" s="199"/>
    </row>
    <row r="292" spans="1:5" x14ac:dyDescent="0.2">
      <c r="A292" s="199"/>
      <c r="B292" s="200"/>
      <c r="C292" s="200"/>
      <c r="D292" s="200"/>
      <c r="E292" s="199"/>
    </row>
    <row r="293" spans="1:5" x14ac:dyDescent="0.2">
      <c r="A293" s="199"/>
      <c r="B293" s="200"/>
      <c r="C293" s="200"/>
      <c r="D293" s="200"/>
      <c r="E293" s="199"/>
    </row>
    <row r="294" spans="1:5" x14ac:dyDescent="0.2">
      <c r="A294" s="199"/>
      <c r="B294" s="200"/>
      <c r="C294" s="200"/>
      <c r="D294" s="200"/>
      <c r="E294" s="199"/>
    </row>
    <row r="295" spans="1:5" x14ac:dyDescent="0.2">
      <c r="A295" s="199"/>
      <c r="B295" s="200"/>
      <c r="C295" s="200"/>
      <c r="D295" s="200"/>
      <c r="E295" s="199"/>
    </row>
    <row r="296" spans="1:5" x14ac:dyDescent="0.2">
      <c r="A296" s="199"/>
      <c r="B296" s="200"/>
      <c r="C296" s="200"/>
      <c r="D296" s="200"/>
      <c r="E296" s="199"/>
    </row>
    <row r="297" spans="1:5" x14ac:dyDescent="0.2">
      <c r="A297" s="190"/>
      <c r="B297" s="204"/>
      <c r="C297" s="194"/>
      <c r="D297" s="194"/>
      <c r="E297" s="190"/>
    </row>
    <row r="298" spans="1:5" x14ac:dyDescent="0.2">
      <c r="A298" s="190"/>
      <c r="B298" s="204"/>
      <c r="C298" s="194"/>
      <c r="D298" s="194"/>
      <c r="E298" s="190"/>
    </row>
    <row r="299" spans="1:5" x14ac:dyDescent="0.2">
      <c r="A299" s="199"/>
      <c r="B299" s="205"/>
      <c r="C299" s="200"/>
      <c r="D299" s="200"/>
      <c r="E299" s="199"/>
    </row>
    <row r="300" spans="1:5" x14ac:dyDescent="0.2">
      <c r="A300" s="199"/>
      <c r="B300" s="200"/>
      <c r="C300" s="200"/>
      <c r="D300" s="200"/>
      <c r="E300" s="199"/>
    </row>
    <row r="301" spans="1:5" x14ac:dyDescent="0.2">
      <c r="A301" s="199"/>
      <c r="B301" s="200"/>
      <c r="C301" s="200"/>
      <c r="D301" s="200"/>
      <c r="E301" s="199"/>
    </row>
    <row r="302" spans="1:5" x14ac:dyDescent="0.2">
      <c r="A302" s="199"/>
      <c r="B302" s="200"/>
      <c r="C302" s="200"/>
      <c r="D302" s="200"/>
      <c r="E302" s="199"/>
    </row>
    <row r="303" spans="1:5" x14ac:dyDescent="0.2">
      <c r="A303" s="199"/>
      <c r="B303" s="200"/>
      <c r="C303" s="200"/>
      <c r="D303" s="200"/>
      <c r="E303" s="199"/>
    </row>
    <row r="304" spans="1:5" x14ac:dyDescent="0.2">
      <c r="A304" s="199"/>
      <c r="B304" s="200"/>
      <c r="C304" s="200"/>
      <c r="D304" s="200"/>
      <c r="E304" s="199"/>
    </row>
    <row r="305" spans="1:5" x14ac:dyDescent="0.2">
      <c r="A305" s="199"/>
      <c r="B305" s="200"/>
      <c r="C305" s="200"/>
      <c r="D305" s="200"/>
      <c r="E305" s="199"/>
    </row>
    <row r="306" spans="1:5" x14ac:dyDescent="0.2">
      <c r="A306" s="199"/>
      <c r="B306" s="200"/>
      <c r="C306" s="200"/>
      <c r="D306" s="200"/>
      <c r="E306" s="199"/>
    </row>
    <row r="307" spans="1:5" x14ac:dyDescent="0.2">
      <c r="A307" s="199"/>
      <c r="B307" s="200"/>
      <c r="C307" s="200"/>
      <c r="D307" s="200"/>
      <c r="E307" s="199"/>
    </row>
    <row r="308" spans="1:5" x14ac:dyDescent="0.2">
      <c r="A308" s="199"/>
      <c r="B308" s="200"/>
      <c r="C308" s="200"/>
      <c r="D308" s="200"/>
      <c r="E308" s="199"/>
    </row>
    <row r="309" spans="1:5" x14ac:dyDescent="0.2">
      <c r="A309" s="199"/>
      <c r="B309" s="200"/>
      <c r="C309" s="200"/>
      <c r="D309" s="200"/>
      <c r="E309" s="199"/>
    </row>
    <row r="310" spans="1:5" x14ac:dyDescent="0.2">
      <c r="A310" s="199"/>
      <c r="B310" s="200"/>
      <c r="C310" s="200"/>
      <c r="D310" s="200"/>
      <c r="E310" s="199"/>
    </row>
    <row r="311" spans="1:5" x14ac:dyDescent="0.2">
      <c r="A311" s="199"/>
      <c r="B311" s="200"/>
      <c r="C311" s="200"/>
      <c r="D311" s="200"/>
      <c r="E311" s="199"/>
    </row>
    <row r="312" spans="1:5" x14ac:dyDescent="0.2">
      <c r="A312" s="199"/>
      <c r="B312" s="200"/>
      <c r="C312" s="200"/>
      <c r="D312" s="200"/>
      <c r="E312" s="199"/>
    </row>
    <row r="313" spans="1:5" x14ac:dyDescent="0.2">
      <c r="A313" s="199"/>
      <c r="B313" s="200"/>
      <c r="C313" s="200"/>
      <c r="D313" s="200"/>
      <c r="E313" s="199"/>
    </row>
    <row r="314" spans="1:5" x14ac:dyDescent="0.2">
      <c r="A314" s="199"/>
      <c r="B314" s="200"/>
      <c r="C314" s="200"/>
      <c r="D314" s="200"/>
      <c r="E314" s="199"/>
    </row>
    <row r="315" spans="1:5" x14ac:dyDescent="0.2">
      <c r="A315" s="199"/>
      <c r="B315" s="200"/>
      <c r="C315" s="200"/>
      <c r="D315" s="200"/>
      <c r="E315" s="199"/>
    </row>
    <row r="316" spans="1:5" x14ac:dyDescent="0.2">
      <c r="A316" s="199"/>
      <c r="B316" s="200"/>
      <c r="C316" s="200"/>
      <c r="D316" s="200"/>
      <c r="E316" s="199"/>
    </row>
    <row r="317" spans="1:5" x14ac:dyDescent="0.2">
      <c r="A317" s="199"/>
      <c r="B317" s="200"/>
      <c r="C317" s="200"/>
      <c r="D317" s="200"/>
      <c r="E317" s="199"/>
    </row>
    <row r="318" spans="1:5" x14ac:dyDescent="0.2">
      <c r="A318" s="199"/>
      <c r="B318" s="200"/>
      <c r="C318" s="200"/>
      <c r="D318" s="200"/>
      <c r="E318" s="199"/>
    </row>
    <row r="319" spans="1:5" x14ac:dyDescent="0.2">
      <c r="A319" s="199"/>
      <c r="B319" s="200"/>
      <c r="C319" s="200"/>
      <c r="D319" s="200"/>
      <c r="E319" s="199"/>
    </row>
    <row r="320" spans="1:5" x14ac:dyDescent="0.2">
      <c r="A320" s="199"/>
      <c r="B320" s="200"/>
      <c r="C320" s="200"/>
      <c r="D320" s="200"/>
      <c r="E320" s="199"/>
    </row>
    <row r="321" spans="1:5" x14ac:dyDescent="0.2">
      <c r="A321" s="199"/>
      <c r="B321" s="200"/>
      <c r="C321" s="200"/>
      <c r="D321" s="200"/>
      <c r="E321" s="199"/>
    </row>
    <row r="322" spans="1:5" x14ac:dyDescent="0.2">
      <c r="A322" s="199"/>
      <c r="B322" s="200"/>
      <c r="C322" s="200"/>
      <c r="D322" s="200"/>
      <c r="E322" s="199"/>
    </row>
    <row r="323" spans="1:5" x14ac:dyDescent="0.2">
      <c r="A323" s="199"/>
      <c r="B323" s="200"/>
      <c r="C323" s="200"/>
      <c r="D323" s="200"/>
      <c r="E323" s="199"/>
    </row>
    <row r="324" spans="1:5" x14ac:dyDescent="0.2">
      <c r="A324" s="199"/>
      <c r="B324" s="200"/>
      <c r="C324" s="200"/>
      <c r="D324" s="200"/>
      <c r="E324" s="199"/>
    </row>
    <row r="325" spans="1:5" x14ac:dyDescent="0.2">
      <c r="A325" s="199"/>
      <c r="B325" s="200"/>
      <c r="C325" s="200"/>
      <c r="D325" s="200"/>
      <c r="E325" s="199"/>
    </row>
    <row r="326" spans="1:5" x14ac:dyDescent="0.2">
      <c r="A326" s="199"/>
      <c r="B326" s="200"/>
      <c r="C326" s="200"/>
      <c r="D326" s="200"/>
      <c r="E326" s="199"/>
    </row>
    <row r="327" spans="1:5" x14ac:dyDescent="0.2">
      <c r="A327" s="199"/>
      <c r="B327" s="200"/>
      <c r="C327" s="200"/>
      <c r="D327" s="200"/>
      <c r="E327" s="199"/>
    </row>
    <row r="328" spans="1:5" x14ac:dyDescent="0.2">
      <c r="A328" s="199"/>
      <c r="B328" s="200"/>
      <c r="C328" s="200"/>
      <c r="D328" s="200"/>
      <c r="E328" s="199"/>
    </row>
    <row r="329" spans="1:5" x14ac:dyDescent="0.2">
      <c r="A329" s="199"/>
      <c r="B329" s="200"/>
      <c r="C329" s="200"/>
      <c r="D329" s="200"/>
      <c r="E329" s="199"/>
    </row>
    <row r="330" spans="1:5" x14ac:dyDescent="0.2">
      <c r="A330" s="199"/>
      <c r="B330" s="200"/>
      <c r="C330" s="200"/>
      <c r="D330" s="200"/>
      <c r="E330" s="199"/>
    </row>
    <row r="331" spans="1:5" x14ac:dyDescent="0.2">
      <c r="A331" s="199"/>
      <c r="B331" s="200"/>
      <c r="C331" s="200"/>
      <c r="D331" s="200"/>
      <c r="E331" s="199"/>
    </row>
    <row r="332" spans="1:5" x14ac:dyDescent="0.2">
      <c r="A332" s="199"/>
      <c r="B332" s="200"/>
      <c r="C332" s="200"/>
      <c r="D332" s="200"/>
      <c r="E332" s="199"/>
    </row>
    <row r="333" spans="1:5" x14ac:dyDescent="0.2">
      <c r="A333" s="190"/>
      <c r="B333" s="198"/>
      <c r="C333" s="194"/>
      <c r="D333" s="194"/>
      <c r="E333" s="190"/>
    </row>
    <row r="334" spans="1:5" x14ac:dyDescent="0.2">
      <c r="A334" s="199"/>
      <c r="B334" s="206"/>
      <c r="C334" s="200"/>
      <c r="D334" s="200"/>
      <c r="E334" s="199"/>
    </row>
    <row r="335" spans="1:5" x14ac:dyDescent="0.2">
      <c r="A335" s="199"/>
      <c r="B335" s="206"/>
      <c r="C335" s="200"/>
      <c r="D335" s="200"/>
      <c r="E335" s="199"/>
    </row>
    <row r="336" spans="1:5" x14ac:dyDescent="0.2">
      <c r="A336" s="199"/>
      <c r="B336" s="200"/>
      <c r="C336" s="200"/>
      <c r="D336" s="200"/>
      <c r="E336" s="199"/>
    </row>
    <row r="337" spans="1:5" x14ac:dyDescent="0.2">
      <c r="A337" s="199"/>
      <c r="B337" s="200"/>
      <c r="C337" s="200"/>
      <c r="D337" s="200"/>
      <c r="E337" s="199"/>
    </row>
    <row r="338" spans="1:5" x14ac:dyDescent="0.2">
      <c r="A338" s="199"/>
      <c r="B338" s="200"/>
      <c r="C338" s="200"/>
      <c r="D338" s="200"/>
      <c r="E338" s="199"/>
    </row>
    <row r="339" spans="1:5" x14ac:dyDescent="0.2">
      <c r="A339" s="199"/>
      <c r="B339" s="200"/>
      <c r="C339" s="200"/>
      <c r="D339" s="200"/>
      <c r="E339" s="199"/>
    </row>
    <row r="340" spans="1:5" x14ac:dyDescent="0.2">
      <c r="A340" s="199"/>
      <c r="B340" s="200"/>
      <c r="C340" s="200"/>
      <c r="D340" s="200"/>
      <c r="E340" s="199"/>
    </row>
    <row r="341" spans="1:5" x14ac:dyDescent="0.2">
      <c r="A341" s="199"/>
      <c r="B341" s="200"/>
      <c r="C341" s="200"/>
      <c r="D341" s="200"/>
      <c r="E341" s="199"/>
    </row>
    <row r="342" spans="1:5" x14ac:dyDescent="0.2">
      <c r="A342" s="199"/>
      <c r="B342" s="200"/>
      <c r="C342" s="200"/>
      <c r="D342" s="200"/>
      <c r="E342" s="199"/>
    </row>
    <row r="343" spans="1:5" x14ac:dyDescent="0.2">
      <c r="A343" s="199"/>
      <c r="B343" s="200"/>
      <c r="C343" s="200"/>
      <c r="D343" s="200"/>
      <c r="E343" s="199"/>
    </row>
    <row r="344" spans="1:5" x14ac:dyDescent="0.2">
      <c r="A344" s="190"/>
      <c r="B344" s="204"/>
      <c r="C344" s="194"/>
      <c r="D344" s="194"/>
      <c r="E344" s="190"/>
    </row>
    <row r="345" spans="1:5" x14ac:dyDescent="0.2">
      <c r="A345" s="199"/>
      <c r="B345" s="205"/>
      <c r="C345" s="200"/>
      <c r="D345" s="200"/>
      <c r="E345" s="199"/>
    </row>
    <row r="346" spans="1:5" x14ac:dyDescent="0.2">
      <c r="A346" s="199"/>
      <c r="B346" s="205"/>
      <c r="C346" s="200"/>
      <c r="D346" s="200"/>
      <c r="E346" s="199"/>
    </row>
    <row r="347" spans="1:5" x14ac:dyDescent="0.2">
      <c r="A347" s="190"/>
      <c r="B347" s="194"/>
      <c r="C347" s="194"/>
      <c r="D347" s="194"/>
      <c r="E347" s="190"/>
    </row>
    <row r="348" spans="1:5" x14ac:dyDescent="0.2">
      <c r="A348" s="190"/>
      <c r="B348" s="194"/>
      <c r="C348" s="194"/>
      <c r="D348" s="194"/>
      <c r="E348" s="190"/>
    </row>
    <row r="349" spans="1:5" x14ac:dyDescent="0.2">
      <c r="A349" s="199"/>
      <c r="B349" s="200"/>
      <c r="C349" s="200"/>
      <c r="D349" s="200"/>
      <c r="E349" s="199"/>
    </row>
    <row r="350" spans="1:5" x14ac:dyDescent="0.2">
      <c r="A350" s="199"/>
      <c r="B350" s="200"/>
      <c r="C350" s="200"/>
      <c r="D350" s="200"/>
      <c r="E350" s="199"/>
    </row>
    <row r="351" spans="1:5" x14ac:dyDescent="0.2">
      <c r="A351" s="190"/>
      <c r="B351" s="194"/>
      <c r="C351" s="194"/>
      <c r="D351" s="194"/>
      <c r="E351" s="190"/>
    </row>
    <row r="352" spans="1:5" x14ac:dyDescent="0.2">
      <c r="A352" s="199"/>
      <c r="B352" s="200"/>
      <c r="C352" s="200"/>
      <c r="D352" s="200"/>
      <c r="E352" s="199"/>
    </row>
    <row r="353" spans="1:5" x14ac:dyDescent="0.2">
      <c r="A353" s="199"/>
      <c r="B353" s="200"/>
      <c r="C353" s="200"/>
      <c r="D353" s="200"/>
      <c r="E353" s="199"/>
    </row>
    <row r="354" spans="1:5" x14ac:dyDescent="0.2">
      <c r="A354" s="199"/>
      <c r="B354" s="200"/>
      <c r="C354" s="200"/>
      <c r="D354" s="200"/>
      <c r="E354" s="199"/>
    </row>
    <row r="355" spans="1:5" x14ac:dyDescent="0.2">
      <c r="A355" s="190"/>
      <c r="B355" s="194"/>
      <c r="C355" s="207"/>
      <c r="D355" s="194"/>
      <c r="E355" s="190"/>
    </row>
    <row r="356" spans="1:5" x14ac:dyDescent="0.2">
      <c r="A356" s="190"/>
      <c r="B356" s="194"/>
      <c r="C356" s="194"/>
      <c r="D356" s="194"/>
      <c r="E356" s="190"/>
    </row>
    <row r="357" spans="1:5" x14ac:dyDescent="0.2">
      <c r="A357" s="199"/>
      <c r="B357" s="194"/>
      <c r="C357" s="194"/>
      <c r="D357" s="194"/>
      <c r="E357" s="190"/>
    </row>
    <row r="358" spans="1:5" x14ac:dyDescent="0.2">
      <c r="A358" s="199"/>
      <c r="B358" s="200"/>
      <c r="C358" s="200"/>
      <c r="D358" s="200"/>
      <c r="E358" s="199"/>
    </row>
    <row r="359" spans="1:5" x14ac:dyDescent="0.2">
      <c r="A359" s="199"/>
      <c r="B359" s="200"/>
      <c r="C359" s="200"/>
      <c r="D359" s="200"/>
      <c r="E359" s="199"/>
    </row>
    <row r="360" spans="1:5" x14ac:dyDescent="0.2">
      <c r="A360" s="199"/>
      <c r="B360" s="200"/>
      <c r="C360" s="200"/>
      <c r="D360" s="200"/>
      <c r="E360" s="199"/>
    </row>
    <row r="361" spans="1:5" x14ac:dyDescent="0.2">
      <c r="A361" s="199"/>
      <c r="B361" s="200"/>
      <c r="C361" s="200"/>
      <c r="D361" s="200"/>
      <c r="E361" s="199"/>
    </row>
    <row r="362" spans="1:5" x14ac:dyDescent="0.2">
      <c r="A362" s="190"/>
      <c r="B362" s="204"/>
      <c r="C362" s="194"/>
      <c r="D362" s="190"/>
      <c r="E362" s="190"/>
    </row>
    <row r="363" spans="1:5" x14ac:dyDescent="0.2">
      <c r="A363" s="199"/>
      <c r="B363" s="205"/>
      <c r="C363" s="200"/>
      <c r="D363" s="199"/>
      <c r="E363" s="199"/>
    </row>
    <row r="364" spans="1:5" x14ac:dyDescent="0.2">
      <c r="A364" s="199"/>
      <c r="B364" s="205"/>
      <c r="C364" s="200"/>
      <c r="D364" s="199"/>
      <c r="E364" s="199"/>
    </row>
    <row r="365" spans="1:5" x14ac:dyDescent="0.2">
      <c r="A365" s="190"/>
      <c r="B365" s="194"/>
      <c r="C365" s="194"/>
      <c r="D365" s="194"/>
      <c r="E365" s="190"/>
    </row>
    <row r="366" spans="1:5" x14ac:dyDescent="0.2">
      <c r="A366" s="190"/>
      <c r="B366" s="194"/>
      <c r="C366" s="194"/>
      <c r="D366" s="194"/>
      <c r="E366" s="190"/>
    </row>
    <row r="367" spans="1:5" x14ac:dyDescent="0.2">
      <c r="A367" s="199"/>
      <c r="B367" s="200"/>
      <c r="C367" s="200"/>
      <c r="D367" s="200"/>
      <c r="E367" s="199"/>
    </row>
    <row r="368" spans="1:5" x14ac:dyDescent="0.2">
      <c r="A368" s="199"/>
      <c r="B368" s="200"/>
      <c r="C368" s="200"/>
      <c r="D368" s="200"/>
      <c r="E368" s="199"/>
    </row>
    <row r="369" spans="1:5" x14ac:dyDescent="0.2">
      <c r="A369" s="190"/>
      <c r="B369" s="194"/>
      <c r="C369" s="194"/>
      <c r="D369" s="194"/>
      <c r="E369" s="190"/>
    </row>
    <row r="370" spans="1:5" x14ac:dyDescent="0.2">
      <c r="A370" s="190"/>
      <c r="B370" s="194"/>
      <c r="C370" s="194"/>
      <c r="D370" s="194"/>
      <c r="E370" s="190"/>
    </row>
    <row r="371" spans="1:5" x14ac:dyDescent="0.2">
      <c r="A371" s="199"/>
      <c r="B371" s="200"/>
      <c r="C371" s="200"/>
      <c r="D371" s="200"/>
      <c r="E371" s="199"/>
    </row>
    <row r="372" spans="1:5" x14ac:dyDescent="0.2">
      <c r="A372" s="199"/>
      <c r="B372" s="200"/>
      <c r="C372" s="200"/>
      <c r="D372" s="200"/>
      <c r="E372" s="199"/>
    </row>
    <row r="373" spans="1:5" x14ac:dyDescent="0.2">
      <c r="A373" s="199"/>
      <c r="B373" s="200"/>
      <c r="C373" s="200"/>
      <c r="D373" s="200"/>
      <c r="E373" s="199"/>
    </row>
    <row r="374" spans="1:5" x14ac:dyDescent="0.2">
      <c r="A374" s="199"/>
      <c r="B374" s="200"/>
      <c r="C374" s="200"/>
      <c r="D374" s="200"/>
      <c r="E374" s="199"/>
    </row>
    <row r="375" spans="1:5" x14ac:dyDescent="0.2">
      <c r="A375" s="199"/>
      <c r="B375" s="200"/>
      <c r="C375" s="200"/>
      <c r="D375" s="200"/>
      <c r="E375" s="199"/>
    </row>
    <row r="376" spans="1:5" x14ac:dyDescent="0.2">
      <c r="A376" s="199"/>
      <c r="B376" s="200"/>
      <c r="C376" s="200"/>
      <c r="D376" s="200"/>
      <c r="E376" s="199"/>
    </row>
    <row r="377" spans="1:5" x14ac:dyDescent="0.2">
      <c r="A377" s="190"/>
      <c r="B377" s="194"/>
      <c r="C377" s="194"/>
      <c r="D377" s="194"/>
      <c r="E377" s="190"/>
    </row>
    <row r="378" spans="1:5" x14ac:dyDescent="0.2">
      <c r="A378" s="199"/>
      <c r="B378" s="200"/>
      <c r="C378" s="200"/>
      <c r="D378" s="200"/>
      <c r="E378" s="199"/>
    </row>
    <row r="379" spans="1:5" x14ac:dyDescent="0.2">
      <c r="A379" s="199"/>
      <c r="B379" s="200"/>
      <c r="C379" s="200"/>
      <c r="D379" s="200"/>
      <c r="E379" s="199"/>
    </row>
    <row r="380" spans="1:5" x14ac:dyDescent="0.2">
      <c r="A380" s="199"/>
      <c r="B380" s="200"/>
      <c r="C380" s="200"/>
      <c r="D380" s="200"/>
      <c r="E380" s="199"/>
    </row>
    <row r="381" spans="1:5" x14ac:dyDescent="0.2">
      <c r="A381" s="199"/>
      <c r="B381" s="200"/>
      <c r="C381" s="200"/>
      <c r="D381" s="200"/>
      <c r="E381" s="199"/>
    </row>
    <row r="382" spans="1:5" x14ac:dyDescent="0.2">
      <c r="A382" s="199"/>
      <c r="B382" s="200"/>
      <c r="C382" s="200"/>
      <c r="D382" s="200"/>
      <c r="E382" s="199"/>
    </row>
    <row r="383" spans="1:5" x14ac:dyDescent="0.2">
      <c r="A383" s="199"/>
      <c r="B383" s="200"/>
      <c r="C383" s="200"/>
      <c r="D383" s="200"/>
      <c r="E383" s="199"/>
    </row>
    <row r="384" spans="1:5" x14ac:dyDescent="0.2">
      <c r="A384" s="199"/>
      <c r="B384" s="200"/>
      <c r="C384" s="200"/>
      <c r="D384" s="200"/>
      <c r="E384" s="199"/>
    </row>
    <row r="385" spans="1:5" x14ac:dyDescent="0.2">
      <c r="A385" s="199"/>
      <c r="B385" s="200"/>
      <c r="C385" s="200"/>
      <c r="D385" s="200"/>
      <c r="E385" s="199"/>
    </row>
    <row r="386" spans="1:5" x14ac:dyDescent="0.2">
      <c r="A386" s="199"/>
      <c r="B386" s="200"/>
      <c r="C386" s="200"/>
      <c r="D386" s="200"/>
      <c r="E386" s="199"/>
    </row>
    <row r="387" spans="1:5" x14ac:dyDescent="0.2">
      <c r="A387" s="199"/>
      <c r="B387" s="200"/>
      <c r="C387" s="200"/>
      <c r="D387" s="200"/>
      <c r="E387" s="199"/>
    </row>
    <row r="388" spans="1:5" x14ac:dyDescent="0.2">
      <c r="A388" s="199"/>
      <c r="B388" s="200"/>
      <c r="C388" s="200"/>
      <c r="D388" s="200"/>
      <c r="E388" s="199"/>
    </row>
    <row r="389" spans="1:5" x14ac:dyDescent="0.2">
      <c r="A389" s="199"/>
      <c r="B389" s="200"/>
      <c r="C389" s="200"/>
      <c r="D389" s="200"/>
      <c r="E389" s="199"/>
    </row>
    <row r="390" spans="1:5" x14ac:dyDescent="0.2">
      <c r="A390" s="199"/>
      <c r="B390" s="200"/>
      <c r="C390" s="200"/>
      <c r="D390" s="200"/>
      <c r="E390" s="199"/>
    </row>
    <row r="391" spans="1:5" x14ac:dyDescent="0.2">
      <c r="A391" s="199"/>
      <c r="B391" s="200"/>
      <c r="C391" s="200"/>
      <c r="D391" s="200"/>
      <c r="E391" s="199"/>
    </row>
    <row r="392" spans="1:5" x14ac:dyDescent="0.2">
      <c r="A392" s="199"/>
      <c r="B392" s="200"/>
      <c r="C392" s="200"/>
      <c r="D392" s="200"/>
      <c r="E392" s="199"/>
    </row>
    <row r="393" spans="1:5" x14ac:dyDescent="0.2">
      <c r="A393" s="190"/>
      <c r="B393" s="208"/>
      <c r="C393" s="194"/>
      <c r="D393" s="194"/>
      <c r="E393" s="190"/>
    </row>
    <row r="394" spans="1:5" x14ac:dyDescent="0.2">
      <c r="A394" s="199"/>
      <c r="B394" s="188"/>
      <c r="C394" s="200"/>
      <c r="D394" s="200"/>
      <c r="E394" s="199"/>
    </row>
    <row r="395" spans="1:5" x14ac:dyDescent="0.2">
      <c r="A395" s="190"/>
      <c r="B395" s="194"/>
      <c r="C395" s="194"/>
      <c r="D395" s="194"/>
      <c r="E395" s="190"/>
    </row>
    <row r="396" spans="1:5" x14ac:dyDescent="0.2">
      <c r="A396" s="199"/>
      <c r="B396" s="200"/>
      <c r="C396" s="200"/>
      <c r="D396" s="200"/>
      <c r="E396" s="199"/>
    </row>
    <row r="397" spans="1:5" x14ac:dyDescent="0.2">
      <c r="A397" s="199"/>
      <c r="B397" s="200"/>
      <c r="C397" s="200"/>
      <c r="D397" s="200"/>
      <c r="E397" s="199"/>
    </row>
    <row r="398" spans="1:5" x14ac:dyDescent="0.2">
      <c r="A398" s="199"/>
      <c r="B398" s="200"/>
      <c r="C398" s="200"/>
      <c r="D398" s="200"/>
      <c r="E398" s="199"/>
    </row>
    <row r="399" spans="1:5" x14ac:dyDescent="0.2">
      <c r="A399" s="199"/>
      <c r="B399" s="200"/>
      <c r="C399" s="200"/>
      <c r="D399" s="200"/>
      <c r="E399" s="199"/>
    </row>
    <row r="400" spans="1:5" x14ac:dyDescent="0.2">
      <c r="A400" s="199"/>
      <c r="B400" s="200"/>
      <c r="C400" s="200"/>
      <c r="D400" s="200"/>
      <c r="E400" s="199"/>
    </row>
    <row r="401" spans="1:5" x14ac:dyDescent="0.2">
      <c r="A401" s="199"/>
      <c r="B401" s="200"/>
      <c r="C401" s="200"/>
      <c r="D401" s="200"/>
      <c r="E401" s="199"/>
    </row>
    <row r="402" spans="1:5" x14ac:dyDescent="0.2">
      <c r="A402" s="199"/>
      <c r="B402" s="200"/>
      <c r="C402" s="200"/>
      <c r="D402" s="200"/>
      <c r="E402" s="199"/>
    </row>
    <row r="403" spans="1:5" x14ac:dyDescent="0.2">
      <c r="A403" s="199"/>
      <c r="B403" s="200"/>
      <c r="C403" s="200"/>
      <c r="D403" s="200"/>
      <c r="E403" s="199"/>
    </row>
    <row r="404" spans="1:5" x14ac:dyDescent="0.2">
      <c r="A404" s="199"/>
      <c r="B404" s="200"/>
      <c r="C404" s="200"/>
      <c r="D404" s="200"/>
      <c r="E404" s="199"/>
    </row>
    <row r="405" spans="1:5" x14ac:dyDescent="0.2">
      <c r="A405" s="199"/>
      <c r="B405" s="200"/>
      <c r="C405" s="200"/>
      <c r="D405" s="200"/>
      <c r="E405" s="199"/>
    </row>
    <row r="406" spans="1:5" x14ac:dyDescent="0.2">
      <c r="A406" s="199"/>
      <c r="B406" s="200"/>
      <c r="C406" s="200"/>
      <c r="D406" s="200"/>
      <c r="E406" s="199"/>
    </row>
    <row r="407" spans="1:5" x14ac:dyDescent="0.2">
      <c r="A407" s="199"/>
      <c r="B407" s="200"/>
      <c r="C407" s="200"/>
      <c r="D407" s="200"/>
      <c r="E407" s="199"/>
    </row>
    <row r="408" spans="1:5" x14ac:dyDescent="0.2">
      <c r="A408" s="190"/>
      <c r="B408" s="208"/>
      <c r="C408" s="194"/>
      <c r="D408" s="194"/>
      <c r="E408" s="190"/>
    </row>
    <row r="409" spans="1:5" x14ac:dyDescent="0.2">
      <c r="A409" s="199"/>
      <c r="B409" s="188"/>
      <c r="C409" s="200"/>
      <c r="D409" s="200"/>
      <c r="E409" s="199"/>
    </row>
    <row r="410" spans="1:5" x14ac:dyDescent="0.2">
      <c r="A410" s="199"/>
      <c r="B410" s="188"/>
      <c r="C410" s="200"/>
      <c r="D410" s="200"/>
      <c r="E410" s="199"/>
    </row>
    <row r="411" spans="1:5" x14ac:dyDescent="0.2">
      <c r="A411" s="199"/>
      <c r="B411" s="188"/>
      <c r="C411" s="200"/>
      <c r="D411" s="200"/>
      <c r="E411" s="199"/>
    </row>
    <row r="412" spans="1:5" x14ac:dyDescent="0.2">
      <c r="A412" s="199"/>
      <c r="B412" s="188"/>
      <c r="C412" s="200"/>
      <c r="D412" s="200"/>
      <c r="E412" s="199"/>
    </row>
    <row r="413" spans="1:5" x14ac:dyDescent="0.2">
      <c r="A413" s="190"/>
      <c r="B413" s="208"/>
      <c r="C413" s="190"/>
      <c r="D413" s="190"/>
      <c r="E413" s="190"/>
    </row>
    <row r="414" spans="1:5" x14ac:dyDescent="0.2">
      <c r="A414" s="190"/>
      <c r="B414" s="208"/>
      <c r="C414" s="190"/>
      <c r="D414" s="190"/>
      <c r="E414" s="190"/>
    </row>
    <row r="415" spans="1:5" x14ac:dyDescent="0.2">
      <c r="A415" s="199"/>
      <c r="B415" s="188"/>
      <c r="C415" s="199"/>
      <c r="D415" s="199"/>
      <c r="E415" s="199"/>
    </row>
    <row r="416" spans="1:5" x14ac:dyDescent="0.2">
      <c r="A416" s="199"/>
      <c r="B416" s="188"/>
      <c r="C416" s="200"/>
      <c r="D416" s="200"/>
      <c r="E416" s="199"/>
    </row>
    <row r="417" spans="1:5" x14ac:dyDescent="0.2">
      <c r="A417" s="199"/>
      <c r="B417" s="188"/>
      <c r="C417" s="200"/>
      <c r="D417" s="200"/>
      <c r="E417" s="199"/>
    </row>
    <row r="418" spans="1:5" x14ac:dyDescent="0.2">
      <c r="A418" s="199"/>
      <c r="B418" s="188"/>
      <c r="C418" s="200"/>
      <c r="D418" s="200"/>
      <c r="E418" s="199"/>
    </row>
    <row r="419" spans="1:5" x14ac:dyDescent="0.2">
      <c r="A419" s="199"/>
      <c r="B419" s="188"/>
      <c r="C419" s="200"/>
      <c r="D419" s="200"/>
      <c r="E419" s="199"/>
    </row>
    <row r="420" spans="1:5" x14ac:dyDescent="0.2">
      <c r="A420" s="190"/>
      <c r="B420" s="208"/>
      <c r="C420" s="194"/>
      <c r="D420" s="194"/>
      <c r="E420" s="190"/>
    </row>
    <row r="421" spans="1:5" x14ac:dyDescent="0.2">
      <c r="A421" s="199"/>
      <c r="B421" s="188"/>
      <c r="C421" s="200"/>
      <c r="D421" s="200"/>
      <c r="E421" s="199"/>
    </row>
    <row r="422" spans="1:5" x14ac:dyDescent="0.2">
      <c r="A422" s="199"/>
      <c r="B422" s="188"/>
      <c r="C422" s="200"/>
      <c r="D422" s="200"/>
      <c r="E422" s="199"/>
    </row>
    <row r="423" spans="1:5" x14ac:dyDescent="0.2">
      <c r="A423" s="199"/>
      <c r="B423" s="188"/>
      <c r="C423" s="200"/>
      <c r="D423" s="200"/>
      <c r="E423" s="199"/>
    </row>
    <row r="424" spans="1:5" x14ac:dyDescent="0.2">
      <c r="A424" s="199"/>
      <c r="B424" s="188"/>
      <c r="C424" s="200"/>
      <c r="D424" s="200"/>
      <c r="E424" s="199"/>
    </row>
    <row r="425" spans="1:5" x14ac:dyDescent="0.2">
      <c r="A425" s="199"/>
      <c r="B425" s="188"/>
      <c r="C425" s="200"/>
      <c r="D425" s="200"/>
      <c r="E425" s="199"/>
    </row>
    <row r="426" spans="1:5" x14ac:dyDescent="0.2">
      <c r="A426" s="199"/>
      <c r="B426" s="188"/>
      <c r="C426" s="200"/>
      <c r="D426" s="200"/>
      <c r="E426" s="199"/>
    </row>
    <row r="427" spans="1:5" x14ac:dyDescent="0.2">
      <c r="A427" s="199"/>
      <c r="B427" s="188"/>
      <c r="C427" s="200"/>
      <c r="D427" s="200"/>
      <c r="E427" s="199"/>
    </row>
    <row r="428" spans="1:5" x14ac:dyDescent="0.2">
      <c r="A428" s="199"/>
      <c r="B428" s="188"/>
      <c r="C428" s="200"/>
      <c r="D428" s="200"/>
      <c r="E428" s="199"/>
    </row>
    <row r="429" spans="1:5" x14ac:dyDescent="0.2">
      <c r="A429" s="190"/>
      <c r="B429" s="188"/>
      <c r="C429" s="200"/>
      <c r="D429" s="200"/>
      <c r="E429" s="190"/>
    </row>
    <row r="430" spans="1:5" x14ac:dyDescent="0.2">
      <c r="A430" s="191"/>
      <c r="B430" s="191"/>
      <c r="C430" s="191"/>
      <c r="D430" s="191"/>
      <c r="E430" s="191"/>
    </row>
    <row r="431" spans="1:5" x14ac:dyDescent="0.2">
      <c r="A431" s="191"/>
      <c r="B431" s="191"/>
      <c r="C431" s="191"/>
      <c r="D431" s="191"/>
      <c r="E431" s="191"/>
    </row>
    <row r="432" spans="1:5" x14ac:dyDescent="0.2">
      <c r="A432" s="191"/>
      <c r="B432" s="191"/>
      <c r="C432" s="191"/>
      <c r="D432" s="191"/>
      <c r="E432" s="191"/>
    </row>
    <row r="433" spans="1:5" x14ac:dyDescent="0.2">
      <c r="A433" s="191"/>
      <c r="B433" s="191"/>
      <c r="C433" s="191"/>
      <c r="D433" s="191"/>
      <c r="E433" s="191"/>
    </row>
    <row r="434" spans="1:5" x14ac:dyDescent="0.2">
      <c r="A434" s="191"/>
      <c r="B434" s="191"/>
      <c r="C434" s="191"/>
      <c r="D434" s="191"/>
      <c r="E434" s="191"/>
    </row>
    <row r="435" spans="1:5" x14ac:dyDescent="0.2">
      <c r="A435" s="191"/>
      <c r="B435" s="191"/>
      <c r="C435" s="191"/>
      <c r="D435" s="191"/>
      <c r="E435" s="191"/>
    </row>
    <row r="436" spans="1:5" x14ac:dyDescent="0.2">
      <c r="A436" s="191"/>
      <c r="B436" s="191"/>
      <c r="C436" s="191"/>
      <c r="D436" s="191"/>
      <c r="E436" s="191"/>
    </row>
    <row r="437" spans="1:5" x14ac:dyDescent="0.2">
      <c r="A437" s="191"/>
      <c r="B437" s="191"/>
      <c r="C437" s="191"/>
      <c r="D437" s="191"/>
      <c r="E437" s="191"/>
    </row>
    <row r="438" spans="1:5" x14ac:dyDescent="0.2">
      <c r="A438" s="191"/>
      <c r="B438" s="191"/>
      <c r="C438" s="191"/>
      <c r="D438" s="191"/>
      <c r="E438" s="191"/>
    </row>
    <row r="439" spans="1:5" x14ac:dyDescent="0.2">
      <c r="A439" s="191"/>
      <c r="B439" s="191"/>
      <c r="C439" s="191"/>
      <c r="D439" s="191"/>
      <c r="E439" s="191"/>
    </row>
    <row r="440" spans="1:5" x14ac:dyDescent="0.2">
      <c r="A440" s="191"/>
      <c r="B440" s="191"/>
      <c r="C440" s="191"/>
      <c r="D440" s="191"/>
      <c r="E440" s="191"/>
    </row>
    <row r="441" spans="1:5" x14ac:dyDescent="0.2">
      <c r="A441" s="191"/>
      <c r="B441" s="191"/>
      <c r="C441" s="191"/>
      <c r="D441" s="191"/>
      <c r="E441" s="191"/>
    </row>
    <row r="442" spans="1:5" x14ac:dyDescent="0.2">
      <c r="A442" s="191"/>
      <c r="B442" s="191"/>
      <c r="C442" s="191"/>
      <c r="D442" s="191"/>
      <c r="E442" s="191"/>
    </row>
    <row r="443" spans="1:5" x14ac:dyDescent="0.2">
      <c r="A443" s="191"/>
      <c r="B443" s="191"/>
      <c r="C443" s="191"/>
      <c r="D443" s="191"/>
      <c r="E443" s="191"/>
    </row>
    <row r="444" spans="1:5" x14ac:dyDescent="0.2">
      <c r="A444" s="191"/>
      <c r="B444" s="191"/>
      <c r="C444" s="191"/>
      <c r="D444" s="191"/>
      <c r="E444" s="191"/>
    </row>
    <row r="445" spans="1:5" x14ac:dyDescent="0.2">
      <c r="A445" s="191"/>
      <c r="B445" s="191"/>
      <c r="C445" s="191"/>
      <c r="D445" s="191"/>
      <c r="E445" s="191"/>
    </row>
    <row r="446" spans="1:5" x14ac:dyDescent="0.2">
      <c r="A446" s="191"/>
      <c r="B446" s="191"/>
      <c r="C446" s="191"/>
      <c r="D446" s="191"/>
      <c r="E446" s="191"/>
    </row>
    <row r="447" spans="1:5" x14ac:dyDescent="0.2">
      <c r="A447" s="191"/>
      <c r="B447" s="191"/>
      <c r="C447" s="191"/>
      <c r="D447" s="191"/>
      <c r="E447" s="191"/>
    </row>
    <row r="448" spans="1:5" x14ac:dyDescent="0.2">
      <c r="A448" s="191"/>
      <c r="B448" s="191"/>
      <c r="C448" s="191"/>
      <c r="D448" s="191"/>
      <c r="E448" s="191"/>
    </row>
    <row r="449" spans="1:5" x14ac:dyDescent="0.2">
      <c r="A449" s="191"/>
      <c r="B449" s="191"/>
      <c r="C449" s="191"/>
      <c r="D449" s="191"/>
      <c r="E449" s="191"/>
    </row>
    <row r="450" spans="1:5" x14ac:dyDescent="0.2">
      <c r="A450" s="191"/>
      <c r="B450" s="191"/>
      <c r="C450" s="191"/>
      <c r="D450" s="191"/>
      <c r="E450" s="191"/>
    </row>
    <row r="451" spans="1:5" x14ac:dyDescent="0.2">
      <c r="A451" s="191"/>
      <c r="B451" s="191"/>
      <c r="C451" s="191"/>
      <c r="D451" s="191"/>
      <c r="E451" s="191"/>
    </row>
    <row r="452" spans="1:5" x14ac:dyDescent="0.2">
      <c r="A452" s="191"/>
      <c r="B452" s="191"/>
      <c r="C452" s="191"/>
      <c r="D452" s="191"/>
      <c r="E452" s="191"/>
    </row>
    <row r="453" spans="1:5" x14ac:dyDescent="0.2">
      <c r="A453" s="191"/>
      <c r="B453" s="191"/>
      <c r="C453" s="191"/>
      <c r="D453" s="191"/>
      <c r="E453" s="191"/>
    </row>
    <row r="454" spans="1:5" x14ac:dyDescent="0.2">
      <c r="A454" s="191"/>
      <c r="B454" s="191"/>
      <c r="C454" s="191"/>
      <c r="D454" s="191"/>
      <c r="E454" s="191"/>
    </row>
    <row r="455" spans="1:5" x14ac:dyDescent="0.2">
      <c r="A455" s="191"/>
      <c r="B455" s="191"/>
      <c r="C455" s="191"/>
      <c r="D455" s="191"/>
      <c r="E455" s="191"/>
    </row>
    <row r="456" spans="1:5" x14ac:dyDescent="0.2">
      <c r="A456" s="191"/>
      <c r="B456" s="191"/>
      <c r="C456" s="191"/>
      <c r="D456" s="191"/>
      <c r="E456" s="191"/>
    </row>
    <row r="457" spans="1:5" x14ac:dyDescent="0.2">
      <c r="A457" s="191"/>
      <c r="B457" s="191"/>
      <c r="C457" s="191"/>
      <c r="D457" s="191"/>
      <c r="E457" s="191"/>
    </row>
    <row r="458" spans="1:5" x14ac:dyDescent="0.2">
      <c r="A458" s="191"/>
      <c r="B458" s="191"/>
      <c r="C458" s="191"/>
      <c r="D458" s="191"/>
      <c r="E458" s="191"/>
    </row>
    <row r="459" spans="1:5" x14ac:dyDescent="0.2">
      <c r="A459" s="191"/>
      <c r="B459" s="191"/>
      <c r="C459" s="191"/>
      <c r="D459" s="191"/>
      <c r="E459" s="191"/>
    </row>
    <row r="460" spans="1:5" x14ac:dyDescent="0.2">
      <c r="A460" s="191"/>
      <c r="B460" s="191"/>
      <c r="C460" s="191"/>
      <c r="D460" s="191"/>
      <c r="E460" s="191"/>
    </row>
    <row r="461" spans="1:5" x14ac:dyDescent="0.2">
      <c r="A461" s="191"/>
      <c r="B461" s="191"/>
      <c r="C461" s="191"/>
      <c r="D461" s="191"/>
      <c r="E461" s="191"/>
    </row>
    <row r="462" spans="1:5" x14ac:dyDescent="0.2">
      <c r="A462" s="191"/>
      <c r="B462" s="191"/>
      <c r="C462" s="191"/>
      <c r="D462" s="191"/>
      <c r="E462" s="191"/>
    </row>
    <row r="463" spans="1:5" x14ac:dyDescent="0.2">
      <c r="A463" s="191"/>
      <c r="B463" s="191"/>
      <c r="C463" s="191"/>
      <c r="D463" s="191"/>
      <c r="E463" s="191"/>
    </row>
    <row r="464" spans="1:5" x14ac:dyDescent="0.2">
      <c r="A464" s="191"/>
      <c r="B464" s="191"/>
      <c r="C464" s="191"/>
      <c r="D464" s="191"/>
      <c r="E464" s="191"/>
    </row>
    <row r="465" spans="1:5" x14ac:dyDescent="0.2">
      <c r="A465" s="191"/>
      <c r="B465" s="191"/>
      <c r="C465" s="191"/>
      <c r="D465" s="191"/>
      <c r="E465" s="191"/>
    </row>
    <row r="466" spans="1:5" x14ac:dyDescent="0.2">
      <c r="A466" s="191"/>
      <c r="B466" s="191"/>
      <c r="C466" s="191"/>
      <c r="D466" s="191"/>
      <c r="E466" s="191"/>
    </row>
    <row r="467" spans="1:5" x14ac:dyDescent="0.2">
      <c r="A467" s="191"/>
      <c r="B467" s="191"/>
      <c r="C467" s="191"/>
      <c r="D467" s="191"/>
      <c r="E467" s="191"/>
    </row>
    <row r="468" spans="1:5" x14ac:dyDescent="0.2">
      <c r="A468" s="191"/>
      <c r="B468" s="191"/>
      <c r="C468" s="191"/>
      <c r="D468" s="191"/>
      <c r="E468" s="191"/>
    </row>
    <row r="469" spans="1:5" x14ac:dyDescent="0.2">
      <c r="A469" s="191"/>
      <c r="B469" s="191"/>
      <c r="C469" s="191"/>
      <c r="D469" s="191"/>
      <c r="E469" s="191"/>
    </row>
    <row r="470" spans="1:5" x14ac:dyDescent="0.2">
      <c r="A470" s="191"/>
      <c r="B470" s="191"/>
      <c r="C470" s="191"/>
      <c r="D470" s="191"/>
      <c r="E470" s="191"/>
    </row>
    <row r="471" spans="1:5" x14ac:dyDescent="0.2">
      <c r="A471" s="191"/>
      <c r="B471" s="191"/>
      <c r="C471" s="191"/>
      <c r="D471" s="191"/>
      <c r="E471" s="191"/>
    </row>
    <row r="472" spans="1:5" x14ac:dyDescent="0.2">
      <c r="A472" s="191"/>
      <c r="B472" s="191"/>
      <c r="C472" s="191"/>
      <c r="D472" s="191"/>
      <c r="E472" s="191"/>
    </row>
    <row r="473" spans="1:5" x14ac:dyDescent="0.2">
      <c r="A473" s="191"/>
      <c r="B473" s="191"/>
      <c r="C473" s="191"/>
      <c r="D473" s="191"/>
      <c r="E473" s="191"/>
    </row>
    <row r="474" spans="1:5" x14ac:dyDescent="0.2">
      <c r="A474" s="191"/>
      <c r="B474" s="191"/>
      <c r="C474" s="191"/>
      <c r="D474" s="191"/>
      <c r="E474" s="191"/>
    </row>
    <row r="475" spans="1:5" x14ac:dyDescent="0.2">
      <c r="A475" s="191"/>
      <c r="B475" s="191"/>
      <c r="C475" s="191"/>
      <c r="D475" s="191"/>
      <c r="E475" s="191"/>
    </row>
    <row r="476" spans="1:5" x14ac:dyDescent="0.2">
      <c r="A476" s="191"/>
      <c r="B476" s="191"/>
      <c r="C476" s="191"/>
      <c r="D476" s="191"/>
      <c r="E476" s="191"/>
    </row>
    <row r="477" spans="1:5" x14ac:dyDescent="0.2">
      <c r="A477" s="191"/>
      <c r="B477" s="191"/>
      <c r="C477" s="191"/>
      <c r="D477" s="191"/>
      <c r="E477" s="191"/>
    </row>
    <row r="478" spans="1:5" x14ac:dyDescent="0.2">
      <c r="A478" s="191"/>
      <c r="B478" s="191"/>
      <c r="C478" s="191"/>
      <c r="D478" s="191"/>
      <c r="E478" s="191"/>
    </row>
    <row r="479" spans="1:5" x14ac:dyDescent="0.2">
      <c r="A479" s="191"/>
      <c r="B479" s="191"/>
      <c r="C479" s="191"/>
      <c r="D479" s="191"/>
      <c r="E479" s="191"/>
    </row>
    <row r="480" spans="1:5" x14ac:dyDescent="0.2">
      <c r="A480" s="191"/>
      <c r="B480" s="191"/>
      <c r="C480" s="191"/>
      <c r="D480" s="191"/>
      <c r="E480" s="191"/>
    </row>
    <row r="481" spans="1:5" x14ac:dyDescent="0.2">
      <c r="A481" s="191"/>
      <c r="B481" s="191"/>
      <c r="C481" s="191"/>
      <c r="D481" s="191"/>
      <c r="E481" s="191"/>
    </row>
    <row r="482" spans="1:5" x14ac:dyDescent="0.2">
      <c r="A482" s="191"/>
      <c r="B482" s="191"/>
      <c r="C482" s="191"/>
      <c r="D482" s="191"/>
      <c r="E482" s="191"/>
    </row>
    <row r="483" spans="1:5" x14ac:dyDescent="0.2">
      <c r="A483" s="191"/>
      <c r="B483" s="191"/>
      <c r="C483" s="191"/>
      <c r="D483" s="191"/>
      <c r="E483" s="191"/>
    </row>
    <row r="484" spans="1:5" x14ac:dyDescent="0.2">
      <c r="A484" s="191"/>
      <c r="B484" s="191"/>
      <c r="C484" s="191"/>
      <c r="D484" s="191"/>
      <c r="E484" s="191"/>
    </row>
    <row r="485" spans="1:5" x14ac:dyDescent="0.2">
      <c r="A485" s="191"/>
      <c r="B485" s="191"/>
      <c r="C485" s="191"/>
      <c r="D485" s="191"/>
      <c r="E485" s="191"/>
    </row>
    <row r="486" spans="1:5" x14ac:dyDescent="0.2">
      <c r="A486" s="191"/>
      <c r="B486" s="191"/>
      <c r="C486" s="191"/>
      <c r="D486" s="191"/>
      <c r="E486" s="191"/>
    </row>
    <row r="487" spans="1:5" x14ac:dyDescent="0.2">
      <c r="A487" s="191"/>
      <c r="B487" s="191"/>
      <c r="C487" s="191"/>
      <c r="D487" s="191"/>
      <c r="E487" s="191"/>
    </row>
    <row r="488" spans="1:5" x14ac:dyDescent="0.2">
      <c r="A488" s="191"/>
      <c r="B488" s="191"/>
      <c r="C488" s="191"/>
      <c r="D488" s="191"/>
      <c r="E488" s="191"/>
    </row>
    <row r="489" spans="1:5" x14ac:dyDescent="0.2">
      <c r="A489" s="191"/>
      <c r="B489" s="191"/>
      <c r="C489" s="191"/>
      <c r="D489" s="191"/>
      <c r="E489" s="191"/>
    </row>
    <row r="490" spans="1:5" x14ac:dyDescent="0.2">
      <c r="A490" s="191"/>
      <c r="B490" s="191"/>
      <c r="C490" s="191"/>
      <c r="D490" s="191"/>
      <c r="E490" s="191"/>
    </row>
    <row r="491" spans="1:5" x14ac:dyDescent="0.2">
      <c r="A491" s="191"/>
      <c r="B491" s="191"/>
      <c r="C491" s="191"/>
      <c r="D491" s="191"/>
      <c r="E491" s="191"/>
    </row>
    <row r="492" spans="1:5" x14ac:dyDescent="0.2">
      <c r="A492" s="191"/>
      <c r="B492" s="191"/>
      <c r="C492" s="191"/>
      <c r="D492" s="191"/>
      <c r="E492" s="191"/>
    </row>
    <row r="493" spans="1:5" x14ac:dyDescent="0.2">
      <c r="A493" s="191"/>
      <c r="B493" s="191"/>
      <c r="C493" s="191"/>
      <c r="D493" s="191"/>
      <c r="E493" s="191"/>
    </row>
    <row r="494" spans="1:5" x14ac:dyDescent="0.2">
      <c r="A494" s="191"/>
      <c r="B494" s="191"/>
      <c r="C494" s="191"/>
      <c r="D494" s="191"/>
      <c r="E494" s="191"/>
    </row>
    <row r="495" spans="1:5" x14ac:dyDescent="0.2">
      <c r="A495" s="191"/>
      <c r="B495" s="191"/>
      <c r="C495" s="191"/>
      <c r="D495" s="191"/>
      <c r="E495" s="191"/>
    </row>
    <row r="496" spans="1:5" x14ac:dyDescent="0.2">
      <c r="A496" s="191"/>
      <c r="B496" s="191"/>
      <c r="C496" s="191"/>
      <c r="D496" s="191"/>
      <c r="E496" s="191"/>
    </row>
    <row r="497" spans="1:5" x14ac:dyDescent="0.2">
      <c r="A497" s="191"/>
      <c r="B497" s="191"/>
      <c r="C497" s="191"/>
      <c r="D497" s="191"/>
      <c r="E497" s="191"/>
    </row>
    <row r="498" spans="1:5" x14ac:dyDescent="0.2">
      <c r="A498" s="191"/>
      <c r="B498" s="191"/>
      <c r="C498" s="191"/>
      <c r="D498" s="191"/>
      <c r="E498" s="191"/>
    </row>
    <row r="499" spans="1:5" x14ac:dyDescent="0.2">
      <c r="A499" s="191"/>
      <c r="B499" s="191"/>
      <c r="C499" s="191"/>
      <c r="D499" s="191"/>
      <c r="E499" s="191"/>
    </row>
    <row r="500" spans="1:5" x14ac:dyDescent="0.2">
      <c r="A500" s="191"/>
      <c r="B500" s="191"/>
      <c r="C500" s="191"/>
      <c r="D500" s="191"/>
      <c r="E500" s="191"/>
    </row>
    <row r="501" spans="1:5" x14ac:dyDescent="0.2">
      <c r="A501" s="191"/>
      <c r="B501" s="191"/>
      <c r="C501" s="191"/>
      <c r="D501" s="191"/>
      <c r="E501" s="191"/>
    </row>
    <row r="502" spans="1:5" x14ac:dyDescent="0.2">
      <c r="A502" s="191"/>
      <c r="B502" s="191"/>
      <c r="C502" s="191"/>
      <c r="D502" s="191"/>
      <c r="E502" s="191"/>
    </row>
    <row r="503" spans="1:5" x14ac:dyDescent="0.2">
      <c r="A503" s="191"/>
      <c r="B503" s="191"/>
      <c r="C503" s="191"/>
      <c r="D503" s="191"/>
      <c r="E503" s="191"/>
    </row>
    <row r="504" spans="1:5" x14ac:dyDescent="0.2">
      <c r="A504" s="191"/>
      <c r="B504" s="191"/>
      <c r="C504" s="191"/>
      <c r="D504" s="191"/>
      <c r="E504" s="191"/>
    </row>
    <row r="505" spans="1:5" x14ac:dyDescent="0.2">
      <c r="A505" s="191"/>
      <c r="B505" s="191"/>
      <c r="C505" s="191"/>
      <c r="D505" s="191"/>
      <c r="E505" s="191"/>
    </row>
    <row r="506" spans="1:5" x14ac:dyDescent="0.2">
      <c r="A506" s="191"/>
      <c r="B506" s="191"/>
      <c r="C506" s="191"/>
      <c r="D506" s="191"/>
      <c r="E506" s="191"/>
    </row>
    <row r="507" spans="1:5" x14ac:dyDescent="0.2">
      <c r="A507" s="191"/>
      <c r="B507" s="191"/>
      <c r="C507" s="191"/>
      <c r="D507" s="191"/>
      <c r="E507" s="191"/>
    </row>
    <row r="508" spans="1:5" x14ac:dyDescent="0.2">
      <c r="A508" s="191"/>
      <c r="B508" s="191"/>
      <c r="C508" s="191"/>
      <c r="D508" s="191"/>
      <c r="E508" s="191"/>
    </row>
    <row r="509" spans="1:5" x14ac:dyDescent="0.2">
      <c r="A509" s="191"/>
      <c r="B509" s="191"/>
      <c r="C509" s="191"/>
      <c r="D509" s="191"/>
      <c r="E509" s="191"/>
    </row>
    <row r="510" spans="1:5" x14ac:dyDescent="0.2">
      <c r="A510" s="191"/>
      <c r="B510" s="191"/>
      <c r="C510" s="191"/>
      <c r="D510" s="191"/>
      <c r="E510" s="191"/>
    </row>
    <row r="511" spans="1:5" x14ac:dyDescent="0.2">
      <c r="A511" s="191"/>
      <c r="B511" s="191"/>
      <c r="C511" s="191"/>
      <c r="D511" s="191"/>
      <c r="E511" s="191"/>
    </row>
    <row r="512" spans="1:5" x14ac:dyDescent="0.2">
      <c r="A512" s="191"/>
      <c r="B512" s="191"/>
      <c r="C512" s="191"/>
      <c r="D512" s="191"/>
      <c r="E512" s="191"/>
    </row>
    <row r="513" spans="1:5" x14ac:dyDescent="0.2">
      <c r="A513" s="191"/>
      <c r="B513" s="191"/>
      <c r="C513" s="191"/>
      <c r="D513" s="191"/>
      <c r="E513" s="191"/>
    </row>
    <row r="514" spans="1:5" x14ac:dyDescent="0.2">
      <c r="A514" s="191"/>
      <c r="B514" s="191"/>
      <c r="C514" s="191"/>
      <c r="D514" s="191"/>
      <c r="E514" s="191"/>
    </row>
    <row r="515" spans="1:5" x14ac:dyDescent="0.2">
      <c r="A515" s="191"/>
      <c r="B515" s="191"/>
      <c r="C515" s="191"/>
      <c r="D515" s="191"/>
      <c r="E515" s="191"/>
    </row>
    <row r="516" spans="1:5" x14ac:dyDescent="0.2">
      <c r="A516" s="191"/>
      <c r="B516" s="191"/>
      <c r="C516" s="191"/>
      <c r="D516" s="191"/>
      <c r="E516" s="191"/>
    </row>
    <row r="517" spans="1:5" x14ac:dyDescent="0.2">
      <c r="A517" s="191"/>
      <c r="B517" s="191"/>
      <c r="C517" s="191"/>
      <c r="D517" s="191"/>
      <c r="E517" s="191"/>
    </row>
    <row r="518" spans="1:5" x14ac:dyDescent="0.2">
      <c r="A518" s="191"/>
      <c r="B518" s="191"/>
      <c r="C518" s="191"/>
      <c r="D518" s="191"/>
      <c r="E518" s="191"/>
    </row>
    <row r="519" spans="1:5" x14ac:dyDescent="0.2">
      <c r="A519" s="191"/>
      <c r="B519" s="191"/>
      <c r="C519" s="191"/>
      <c r="D519" s="191"/>
      <c r="E519" s="191"/>
    </row>
    <row r="520" spans="1:5" x14ac:dyDescent="0.2">
      <c r="A520" s="191"/>
      <c r="B520" s="191"/>
      <c r="C520" s="191"/>
      <c r="D520" s="191"/>
      <c r="E520" s="191"/>
    </row>
    <row r="521" spans="1:5" x14ac:dyDescent="0.2">
      <c r="A521" s="191"/>
      <c r="B521" s="191"/>
      <c r="C521" s="191"/>
      <c r="D521" s="191"/>
      <c r="E521" s="191"/>
    </row>
    <row r="522" spans="1:5" x14ac:dyDescent="0.2">
      <c r="A522" s="191"/>
      <c r="B522" s="191"/>
      <c r="C522" s="191"/>
      <c r="D522" s="191"/>
      <c r="E522" s="191"/>
    </row>
    <row r="523" spans="1:5" x14ac:dyDescent="0.2">
      <c r="A523" s="191"/>
      <c r="B523" s="191"/>
      <c r="C523" s="191"/>
      <c r="D523" s="191"/>
      <c r="E523" s="191"/>
    </row>
    <row r="524" spans="1:5" x14ac:dyDescent="0.2">
      <c r="A524" s="191"/>
      <c r="B524" s="191"/>
      <c r="C524" s="191"/>
      <c r="D524" s="191"/>
      <c r="E524" s="191"/>
    </row>
    <row r="525" spans="1:5" x14ac:dyDescent="0.2">
      <c r="A525" s="191"/>
      <c r="B525" s="191"/>
      <c r="C525" s="191"/>
      <c r="D525" s="191"/>
      <c r="E525" s="191"/>
    </row>
    <row r="526" spans="1:5" x14ac:dyDescent="0.2">
      <c r="A526" s="191"/>
      <c r="B526" s="191"/>
      <c r="C526" s="191"/>
      <c r="D526" s="191"/>
      <c r="E526" s="191"/>
    </row>
    <row r="527" spans="1:5" x14ac:dyDescent="0.2">
      <c r="A527" s="191"/>
      <c r="B527" s="191"/>
      <c r="C527" s="191"/>
      <c r="D527" s="191"/>
      <c r="E527" s="191"/>
    </row>
    <row r="528" spans="1:5" x14ac:dyDescent="0.2">
      <c r="A528" s="191"/>
      <c r="B528" s="191"/>
      <c r="C528" s="191"/>
      <c r="D528" s="191"/>
      <c r="E528" s="191"/>
    </row>
    <row r="529" spans="1:5" x14ac:dyDescent="0.2">
      <c r="A529" s="191"/>
      <c r="B529" s="191"/>
      <c r="C529" s="191"/>
      <c r="D529" s="191"/>
      <c r="E529" s="191"/>
    </row>
    <row r="530" spans="1:5" x14ac:dyDescent="0.2">
      <c r="A530" s="191"/>
      <c r="B530" s="191"/>
      <c r="C530" s="191"/>
      <c r="D530" s="191"/>
      <c r="E530" s="191"/>
    </row>
    <row r="531" spans="1:5" x14ac:dyDescent="0.2">
      <c r="A531" s="191"/>
      <c r="B531" s="191"/>
      <c r="C531" s="191"/>
      <c r="D531" s="191"/>
      <c r="E531" s="191"/>
    </row>
    <row r="532" spans="1:5" x14ac:dyDescent="0.2">
      <c r="A532" s="191"/>
      <c r="B532" s="191"/>
      <c r="C532" s="191"/>
      <c r="D532" s="191"/>
      <c r="E532" s="191"/>
    </row>
    <row r="533" spans="1:5" x14ac:dyDescent="0.2">
      <c r="A533" s="191"/>
      <c r="B533" s="191"/>
      <c r="C533" s="191"/>
      <c r="D533" s="191"/>
      <c r="E533" s="191"/>
    </row>
    <row r="534" spans="1:5" x14ac:dyDescent="0.2">
      <c r="A534" s="191"/>
      <c r="B534" s="191"/>
      <c r="C534" s="191"/>
      <c r="D534" s="191"/>
      <c r="E534" s="191"/>
    </row>
    <row r="535" spans="1:5" x14ac:dyDescent="0.2">
      <c r="A535" s="191"/>
      <c r="B535" s="191"/>
      <c r="C535" s="191"/>
      <c r="D535" s="191"/>
      <c r="E535" s="191"/>
    </row>
    <row r="536" spans="1:5" x14ac:dyDescent="0.2">
      <c r="A536" s="191"/>
      <c r="B536" s="191"/>
      <c r="C536" s="191"/>
      <c r="D536" s="191"/>
      <c r="E536" s="191"/>
    </row>
    <row r="537" spans="1:5" x14ac:dyDescent="0.2">
      <c r="A537" s="191"/>
      <c r="B537" s="191"/>
      <c r="C537" s="191"/>
      <c r="D537" s="191"/>
      <c r="E537" s="191"/>
    </row>
    <row r="538" spans="1:5" x14ac:dyDescent="0.2">
      <c r="A538" s="191"/>
      <c r="B538" s="191"/>
      <c r="C538" s="191"/>
      <c r="D538" s="191"/>
      <c r="E538" s="191"/>
    </row>
    <row r="539" spans="1:5" x14ac:dyDescent="0.2">
      <c r="A539" s="191"/>
      <c r="B539" s="191"/>
      <c r="C539" s="191"/>
      <c r="D539" s="191"/>
      <c r="E539" s="191"/>
    </row>
    <row r="540" spans="1:5" x14ac:dyDescent="0.2">
      <c r="A540" s="191"/>
      <c r="B540" s="191"/>
      <c r="C540" s="191"/>
      <c r="D540" s="191"/>
      <c r="E540" s="191"/>
    </row>
    <row r="541" spans="1:5" x14ac:dyDescent="0.2">
      <c r="A541" s="191"/>
      <c r="B541" s="191"/>
      <c r="C541" s="191"/>
      <c r="D541" s="191"/>
      <c r="E541" s="191"/>
    </row>
    <row r="542" spans="1:5" x14ac:dyDescent="0.2">
      <c r="A542" s="191"/>
      <c r="B542" s="191"/>
      <c r="C542" s="191"/>
      <c r="D542" s="191"/>
      <c r="E542" s="191"/>
    </row>
    <row r="543" spans="1:5" x14ac:dyDescent="0.2">
      <c r="A543" s="191"/>
      <c r="B543" s="191"/>
      <c r="C543" s="191"/>
      <c r="D543" s="191"/>
      <c r="E543" s="191"/>
    </row>
    <row r="544" spans="1:5" x14ac:dyDescent="0.2">
      <c r="A544" s="191"/>
      <c r="B544" s="191"/>
      <c r="C544" s="191"/>
      <c r="D544" s="191"/>
      <c r="E544" s="191"/>
    </row>
    <row r="545" spans="1:5" x14ac:dyDescent="0.2">
      <c r="A545" s="191"/>
      <c r="B545" s="191"/>
      <c r="C545" s="191"/>
      <c r="D545" s="191"/>
      <c r="E545" s="191"/>
    </row>
    <row r="546" spans="1:5" x14ac:dyDescent="0.2">
      <c r="A546" s="191"/>
      <c r="B546" s="191"/>
      <c r="C546" s="191"/>
      <c r="D546" s="191"/>
      <c r="E546" s="191"/>
    </row>
    <row r="547" spans="1:5" x14ac:dyDescent="0.2">
      <c r="A547" s="191"/>
      <c r="B547" s="191"/>
      <c r="C547" s="191"/>
      <c r="D547" s="191"/>
      <c r="E547" s="191"/>
    </row>
    <row r="548" spans="1:5" x14ac:dyDescent="0.2">
      <c r="A548" s="191"/>
      <c r="B548" s="191"/>
      <c r="C548" s="191"/>
      <c r="D548" s="191"/>
      <c r="E548" s="191"/>
    </row>
    <row r="549" spans="1:5" x14ac:dyDescent="0.2">
      <c r="A549" s="191"/>
      <c r="B549" s="191"/>
      <c r="C549" s="191"/>
      <c r="D549" s="191"/>
      <c r="E549" s="191"/>
    </row>
    <row r="550" spans="1:5" x14ac:dyDescent="0.2">
      <c r="A550" s="191"/>
      <c r="B550" s="191"/>
      <c r="C550" s="191"/>
      <c r="D550" s="191"/>
      <c r="E550" s="191"/>
    </row>
    <row r="551" spans="1:5" x14ac:dyDescent="0.2">
      <c r="A551" s="191"/>
      <c r="B551" s="191"/>
      <c r="C551" s="191"/>
      <c r="D551" s="191"/>
      <c r="E551" s="191"/>
    </row>
    <row r="552" spans="1:5" x14ac:dyDescent="0.2">
      <c r="A552" s="191"/>
      <c r="B552" s="191"/>
      <c r="C552" s="191"/>
      <c r="D552" s="191"/>
      <c r="E552" s="191"/>
    </row>
    <row r="553" spans="1:5" x14ac:dyDescent="0.2">
      <c r="A553" s="191"/>
      <c r="B553" s="191"/>
      <c r="C553" s="191"/>
      <c r="D553" s="191"/>
      <c r="E553" s="191"/>
    </row>
    <row r="554" spans="1:5" x14ac:dyDescent="0.2">
      <c r="A554" s="191"/>
      <c r="B554" s="191"/>
      <c r="C554" s="191"/>
      <c r="D554" s="191"/>
      <c r="E554" s="191"/>
    </row>
    <row r="555" spans="1:5" x14ac:dyDescent="0.2">
      <c r="A555" s="191"/>
      <c r="B555" s="191"/>
      <c r="C555" s="191"/>
      <c r="D555" s="191"/>
      <c r="E555" s="191"/>
    </row>
    <row r="556" spans="1:5" x14ac:dyDescent="0.2">
      <c r="A556" s="191"/>
      <c r="B556" s="191"/>
      <c r="C556" s="191"/>
      <c r="D556" s="191"/>
      <c r="E556" s="191"/>
    </row>
    <row r="557" spans="1:5" x14ac:dyDescent="0.2">
      <c r="A557" s="191"/>
      <c r="B557" s="191"/>
      <c r="C557" s="191"/>
      <c r="D557" s="191"/>
      <c r="E557" s="191"/>
    </row>
    <row r="558" spans="1:5" x14ac:dyDescent="0.2">
      <c r="A558" s="191"/>
      <c r="B558" s="191"/>
      <c r="C558" s="191"/>
      <c r="D558" s="191"/>
      <c r="E558" s="191"/>
    </row>
    <row r="559" spans="1:5" x14ac:dyDescent="0.2">
      <c r="A559" s="191"/>
      <c r="B559" s="191"/>
      <c r="C559" s="191"/>
      <c r="D559" s="191"/>
      <c r="E559" s="191"/>
    </row>
    <row r="560" spans="1:5" x14ac:dyDescent="0.2">
      <c r="A560" s="191"/>
      <c r="B560" s="191"/>
      <c r="C560" s="191"/>
      <c r="D560" s="191"/>
      <c r="E560" s="191"/>
    </row>
    <row r="561" spans="1:5" x14ac:dyDescent="0.2">
      <c r="A561" s="191"/>
      <c r="B561" s="191"/>
      <c r="C561" s="191"/>
      <c r="D561" s="191"/>
      <c r="E561" s="191"/>
    </row>
    <row r="562" spans="1:5" x14ac:dyDescent="0.2">
      <c r="A562" s="191"/>
      <c r="B562" s="191"/>
      <c r="C562" s="191"/>
      <c r="D562" s="191"/>
      <c r="E562" s="191"/>
    </row>
    <row r="563" spans="1:5" x14ac:dyDescent="0.2">
      <c r="A563" s="191"/>
      <c r="B563" s="191"/>
      <c r="C563" s="191"/>
      <c r="D563" s="191"/>
      <c r="E563" s="191"/>
    </row>
    <row r="564" spans="1:5" x14ac:dyDescent="0.2">
      <c r="A564" s="191"/>
      <c r="B564" s="191"/>
      <c r="C564" s="191"/>
      <c r="D564" s="191"/>
      <c r="E564" s="191"/>
    </row>
    <row r="565" spans="1:5" x14ac:dyDescent="0.2">
      <c r="A565" s="191"/>
      <c r="B565" s="191"/>
      <c r="C565" s="191"/>
      <c r="D565" s="191"/>
      <c r="E565" s="191"/>
    </row>
    <row r="566" spans="1:5" x14ac:dyDescent="0.2">
      <c r="A566" s="191"/>
      <c r="B566" s="191"/>
      <c r="C566" s="191"/>
      <c r="D566" s="191"/>
      <c r="E566" s="191"/>
    </row>
    <row r="567" spans="1:5" x14ac:dyDescent="0.2">
      <c r="A567" s="191"/>
      <c r="B567" s="191"/>
      <c r="C567" s="191"/>
      <c r="D567" s="191"/>
      <c r="E567" s="191"/>
    </row>
    <row r="568" spans="1:5" x14ac:dyDescent="0.2">
      <c r="A568" s="191"/>
      <c r="B568" s="191"/>
      <c r="C568" s="191"/>
      <c r="D568" s="191"/>
      <c r="E568" s="191"/>
    </row>
    <row r="569" spans="1:5" x14ac:dyDescent="0.2">
      <c r="A569" s="191"/>
      <c r="B569" s="191"/>
      <c r="C569" s="191"/>
      <c r="D569" s="191"/>
      <c r="E569" s="191"/>
    </row>
    <row r="570" spans="1:5" x14ac:dyDescent="0.2">
      <c r="A570" s="191"/>
      <c r="B570" s="191"/>
      <c r="C570" s="191"/>
      <c r="D570" s="191"/>
      <c r="E570" s="191"/>
    </row>
    <row r="571" spans="1:5" x14ac:dyDescent="0.2">
      <c r="A571" s="191"/>
      <c r="B571" s="191"/>
      <c r="C571" s="191"/>
      <c r="D571" s="191"/>
      <c r="E571" s="191"/>
    </row>
    <row r="572" spans="1:5" x14ac:dyDescent="0.2">
      <c r="A572" s="191"/>
      <c r="B572" s="191"/>
      <c r="C572" s="191"/>
      <c r="D572" s="191"/>
      <c r="E572" s="191"/>
    </row>
    <row r="573" spans="1:5" x14ac:dyDescent="0.2">
      <c r="A573" s="191"/>
      <c r="B573" s="191"/>
      <c r="C573" s="191"/>
      <c r="D573" s="191"/>
      <c r="E573" s="191"/>
    </row>
    <row r="574" spans="1:5" x14ac:dyDescent="0.2">
      <c r="A574" s="191"/>
      <c r="B574" s="191"/>
      <c r="C574" s="191"/>
      <c r="D574" s="191"/>
      <c r="E574" s="191"/>
    </row>
    <row r="575" spans="1:5" x14ac:dyDescent="0.2">
      <c r="A575" s="191"/>
      <c r="B575" s="191"/>
      <c r="C575" s="191"/>
      <c r="D575" s="191"/>
      <c r="E575" s="191"/>
    </row>
    <row r="576" spans="1:5" x14ac:dyDescent="0.2">
      <c r="A576" s="191"/>
      <c r="B576" s="191"/>
      <c r="C576" s="191"/>
      <c r="D576" s="191"/>
      <c r="E576" s="191"/>
    </row>
    <row r="577" spans="1:5" x14ac:dyDescent="0.2">
      <c r="A577" s="191"/>
      <c r="B577" s="191"/>
      <c r="C577" s="191"/>
      <c r="D577" s="191"/>
      <c r="E577" s="191"/>
    </row>
    <row r="578" spans="1:5" x14ac:dyDescent="0.2">
      <c r="A578" s="191"/>
      <c r="B578" s="191"/>
      <c r="C578" s="191"/>
      <c r="D578" s="191"/>
      <c r="E578" s="191"/>
    </row>
    <row r="579" spans="1:5" x14ac:dyDescent="0.2">
      <c r="A579" s="191"/>
      <c r="B579" s="191"/>
      <c r="C579" s="191"/>
      <c r="D579" s="191"/>
      <c r="E579" s="191"/>
    </row>
    <row r="580" spans="1:5" x14ac:dyDescent="0.2">
      <c r="A580" s="191"/>
      <c r="B580" s="191"/>
      <c r="C580" s="191"/>
      <c r="D580" s="191"/>
      <c r="E580" s="191"/>
    </row>
    <row r="581" spans="1:5" x14ac:dyDescent="0.2">
      <c r="A581" s="191"/>
      <c r="B581" s="191"/>
      <c r="C581" s="191"/>
      <c r="D581" s="191"/>
      <c r="E581" s="191"/>
    </row>
    <row r="582" spans="1:5" x14ac:dyDescent="0.2">
      <c r="A582" s="191"/>
      <c r="B582" s="191"/>
      <c r="C582" s="191"/>
      <c r="D582" s="191"/>
      <c r="E582" s="191"/>
    </row>
    <row r="583" spans="1:5" x14ac:dyDescent="0.2">
      <c r="A583" s="191"/>
      <c r="B583" s="191"/>
      <c r="C583" s="191"/>
      <c r="D583" s="191"/>
      <c r="E583" s="191"/>
    </row>
    <row r="584" spans="1:5" x14ac:dyDescent="0.2">
      <c r="A584" s="191"/>
      <c r="B584" s="191"/>
      <c r="C584" s="191"/>
      <c r="D584" s="191"/>
      <c r="E584" s="191"/>
    </row>
    <row r="585" spans="1:5" x14ac:dyDescent="0.2">
      <c r="A585" s="191"/>
      <c r="B585" s="191"/>
      <c r="C585" s="191"/>
      <c r="D585" s="191"/>
      <c r="E585" s="191"/>
    </row>
    <row r="586" spans="1:5" x14ac:dyDescent="0.2">
      <c r="A586" s="191"/>
      <c r="B586" s="191"/>
      <c r="C586" s="191"/>
      <c r="D586" s="191"/>
      <c r="E586" s="191"/>
    </row>
    <row r="587" spans="1:5" x14ac:dyDescent="0.2">
      <c r="A587" s="191"/>
      <c r="B587" s="191"/>
      <c r="C587" s="191"/>
      <c r="D587" s="191"/>
      <c r="E587" s="191"/>
    </row>
    <row r="588" spans="1:5" x14ac:dyDescent="0.2">
      <c r="A588" s="191"/>
      <c r="B588" s="191"/>
      <c r="C588" s="191"/>
      <c r="D588" s="191"/>
      <c r="E588" s="191"/>
    </row>
    <row r="589" spans="1:5" x14ac:dyDescent="0.2">
      <c r="A589" s="191"/>
      <c r="B589" s="191"/>
      <c r="C589" s="191"/>
      <c r="D589" s="191"/>
      <c r="E589" s="191"/>
    </row>
    <row r="590" spans="1:5" x14ac:dyDescent="0.2">
      <c r="A590" s="191"/>
      <c r="B590" s="191"/>
      <c r="C590" s="191"/>
      <c r="D590" s="191"/>
      <c r="E590" s="191"/>
    </row>
    <row r="591" spans="1:5" x14ac:dyDescent="0.2">
      <c r="A591" s="191"/>
      <c r="B591" s="191"/>
      <c r="C591" s="191"/>
      <c r="D591" s="191"/>
      <c r="E591" s="191"/>
    </row>
    <row r="592" spans="1:5" x14ac:dyDescent="0.2">
      <c r="A592" s="191"/>
      <c r="B592" s="191"/>
      <c r="C592" s="191"/>
      <c r="D592" s="191"/>
      <c r="E592" s="191"/>
    </row>
    <row r="593" spans="1:5" x14ac:dyDescent="0.2">
      <c r="A593" s="191"/>
      <c r="B593" s="191"/>
      <c r="C593" s="191"/>
      <c r="D593" s="191"/>
      <c r="E593" s="191"/>
    </row>
    <row r="594" spans="1:5" x14ac:dyDescent="0.2">
      <c r="A594" s="191"/>
      <c r="B594" s="191"/>
      <c r="C594" s="191"/>
      <c r="D594" s="191"/>
      <c r="E594" s="191"/>
    </row>
    <row r="595" spans="1:5" x14ac:dyDescent="0.2">
      <c r="A595" s="191"/>
      <c r="B595" s="191"/>
      <c r="C595" s="191"/>
      <c r="D595" s="191"/>
      <c r="E595" s="191"/>
    </row>
    <row r="596" spans="1:5" x14ac:dyDescent="0.2">
      <c r="A596" s="191"/>
      <c r="B596" s="191"/>
      <c r="C596" s="191"/>
      <c r="D596" s="191"/>
      <c r="E596" s="191"/>
    </row>
    <row r="597" spans="1:5" x14ac:dyDescent="0.2">
      <c r="A597" s="191"/>
      <c r="B597" s="191"/>
      <c r="C597" s="191"/>
      <c r="D597" s="191"/>
      <c r="E597" s="191"/>
    </row>
    <row r="598" spans="1:5" x14ac:dyDescent="0.2">
      <c r="A598" s="191"/>
      <c r="B598" s="191"/>
      <c r="C598" s="191"/>
      <c r="D598" s="191"/>
      <c r="E598" s="191"/>
    </row>
    <row r="599" spans="1:5" x14ac:dyDescent="0.2">
      <c r="A599" s="191"/>
      <c r="B599" s="191"/>
      <c r="C599" s="191"/>
      <c r="D599" s="191"/>
      <c r="E599" s="191"/>
    </row>
    <row r="600" spans="1:5" x14ac:dyDescent="0.2">
      <c r="A600" s="191"/>
      <c r="B600" s="191"/>
      <c r="C600" s="191"/>
      <c r="D600" s="191"/>
      <c r="E600" s="191"/>
    </row>
    <row r="601" spans="1:5" x14ac:dyDescent="0.2">
      <c r="A601" s="191"/>
      <c r="B601" s="191"/>
      <c r="C601" s="191"/>
      <c r="D601" s="191"/>
      <c r="E601" s="191"/>
    </row>
    <row r="602" spans="1:5" x14ac:dyDescent="0.2">
      <c r="A602" s="191"/>
      <c r="B602" s="191"/>
      <c r="C602" s="191"/>
      <c r="D602" s="191"/>
      <c r="E602" s="191"/>
    </row>
    <row r="603" spans="1:5" x14ac:dyDescent="0.2">
      <c r="A603" s="191"/>
      <c r="B603" s="191"/>
      <c r="C603" s="191"/>
      <c r="D603" s="191"/>
      <c r="E603" s="191"/>
    </row>
    <row r="604" spans="1:5" x14ac:dyDescent="0.2">
      <c r="A604" s="191"/>
      <c r="B604" s="191"/>
      <c r="C604" s="191"/>
      <c r="D604" s="191"/>
      <c r="E604" s="191"/>
    </row>
    <row r="605" spans="1:5" x14ac:dyDescent="0.2">
      <c r="A605" s="191"/>
      <c r="B605" s="191"/>
      <c r="C605" s="191"/>
      <c r="D605" s="191"/>
      <c r="E605" s="191"/>
    </row>
    <row r="606" spans="1:5" x14ac:dyDescent="0.2">
      <c r="A606" s="191"/>
      <c r="B606" s="191"/>
      <c r="C606" s="191"/>
      <c r="D606" s="191"/>
      <c r="E606" s="191"/>
    </row>
  </sheetData>
  <mergeCells count="13">
    <mergeCell ref="A205:C205"/>
    <mergeCell ref="A11:C11"/>
    <mergeCell ref="A12:A13"/>
    <mergeCell ref="B12:B13"/>
    <mergeCell ref="C12:C13"/>
    <mergeCell ref="D12:D13"/>
    <mergeCell ref="E12:E13"/>
    <mergeCell ref="A1:E1"/>
    <mergeCell ref="A2:E2"/>
    <mergeCell ref="A4:E4"/>
    <mergeCell ref="A6:E6"/>
    <mergeCell ref="A7:E7"/>
    <mergeCell ref="A10:E10"/>
  </mergeCells>
  <pageMargins left="0.78740157480314965" right="0.27559055118110237" top="0.98425196850393704" bottom="0.78740157480314965" header="0.51181102362204722" footer="0.51181102362204722"/>
  <pageSetup paperSize="9" scale="69" fitToHeight="0" orientation="portrait" r:id="rId1"/>
  <headerFooter alignWithMargins="0"/>
  <rowBreaks count="7" manualBreakCount="7">
    <brk id="30" max="6" man="1"/>
    <brk id="52" max="6" man="1"/>
    <brk id="77" max="6" man="1"/>
    <brk id="97" max="6" man="1"/>
    <brk id="115" max="6" man="1"/>
    <brk id="135" max="6" man="1"/>
    <brk id="16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</sheetPr>
  <dimension ref="A1:J285"/>
  <sheetViews>
    <sheetView view="pageBreakPreview" zoomScale="90" zoomScaleNormal="120" zoomScaleSheetLayoutView="90" workbookViewId="0">
      <selection activeCell="A6" sqref="A6:F6"/>
    </sheetView>
  </sheetViews>
  <sheetFormatPr defaultColWidth="96.85546875" defaultRowHeight="12.75" x14ac:dyDescent="0.2"/>
  <cols>
    <col min="1" max="1" width="78.28515625" style="209" customWidth="1"/>
    <col min="2" max="2" width="12.28515625" style="209" customWidth="1"/>
    <col min="3" max="3" width="16" style="209" customWidth="1"/>
    <col min="4" max="4" width="12.42578125" style="209" customWidth="1"/>
    <col min="5" max="5" width="14" style="209" customWidth="1"/>
    <col min="6" max="6" width="9.140625" style="209" hidden="1" customWidth="1"/>
    <col min="7" max="7" width="10.28515625" style="209" hidden="1" customWidth="1"/>
    <col min="8" max="8" width="12.42578125" style="209" hidden="1" customWidth="1"/>
    <col min="9" max="254" width="9.140625" style="209" customWidth="1"/>
    <col min="255" max="16384" width="96.85546875" style="209"/>
  </cols>
  <sheetData>
    <row r="1" spans="1:10" ht="18.75" x14ac:dyDescent="0.3">
      <c r="A1" s="421" t="s">
        <v>323</v>
      </c>
      <c r="B1" s="421"/>
      <c r="C1" s="421"/>
      <c r="D1" s="421"/>
      <c r="E1" s="421"/>
      <c r="F1" s="320"/>
    </row>
    <row r="2" spans="1:10" ht="19.5" customHeight="1" x14ac:dyDescent="0.3">
      <c r="A2" s="421" t="s">
        <v>320</v>
      </c>
      <c r="B2" s="421"/>
      <c r="C2" s="421"/>
      <c r="D2" s="421"/>
      <c r="E2" s="421"/>
    </row>
    <row r="3" spans="1:10" ht="16.5" customHeight="1" x14ac:dyDescent="0.3">
      <c r="A3" s="421" t="s">
        <v>362</v>
      </c>
      <c r="B3" s="421"/>
      <c r="C3" s="421"/>
      <c r="D3" s="421"/>
      <c r="E3" s="421"/>
    </row>
    <row r="4" spans="1:10" ht="24" customHeight="1" x14ac:dyDescent="0.3">
      <c r="A4" s="404"/>
      <c r="B4" s="404"/>
      <c r="C4" s="404"/>
      <c r="D4" s="404"/>
      <c r="E4" s="404"/>
    </row>
    <row r="5" spans="1:10" ht="39" customHeight="1" x14ac:dyDescent="0.3">
      <c r="A5" s="422" t="s">
        <v>324</v>
      </c>
      <c r="B5" s="422"/>
      <c r="C5" s="422"/>
      <c r="D5" s="422"/>
      <c r="E5" s="422"/>
    </row>
    <row r="6" spans="1:10" ht="18.75" x14ac:dyDescent="0.3">
      <c r="A6" s="412"/>
      <c r="B6" s="412"/>
      <c r="C6" s="412"/>
      <c r="D6" s="412"/>
      <c r="E6" s="412"/>
      <c r="F6" s="412"/>
    </row>
    <row r="7" spans="1:10" ht="42.75" customHeight="1" x14ac:dyDescent="0.3">
      <c r="A7" s="413" t="s">
        <v>106</v>
      </c>
      <c r="B7" s="413"/>
      <c r="C7" s="413"/>
      <c r="D7" s="413"/>
      <c r="E7" s="413"/>
    </row>
    <row r="8" spans="1:10" x14ac:dyDescent="0.2">
      <c r="A8" s="414" t="s">
        <v>107</v>
      </c>
      <c r="B8" s="416" t="s">
        <v>108</v>
      </c>
      <c r="C8" s="416" t="s">
        <v>109</v>
      </c>
      <c r="D8" s="416" t="s">
        <v>307</v>
      </c>
      <c r="E8" s="419" t="s">
        <v>3</v>
      </c>
    </row>
    <row r="9" spans="1:10" ht="84.75" customHeight="1" x14ac:dyDescent="0.2">
      <c r="A9" s="415"/>
      <c r="B9" s="417"/>
      <c r="C9" s="418"/>
      <c r="D9" s="418"/>
      <c r="E9" s="420"/>
    </row>
    <row r="10" spans="1:10" ht="60.75" x14ac:dyDescent="0.3">
      <c r="A10" s="310" t="s">
        <v>246</v>
      </c>
      <c r="B10" s="210"/>
      <c r="C10" s="211"/>
      <c r="D10" s="212"/>
      <c r="E10" s="213">
        <f>E11</f>
        <v>5761.9000000000005</v>
      </c>
      <c r="F10" s="214"/>
      <c r="G10" s="311">
        <f>'СВОДНАЯ БР 2020'!E10</f>
        <v>5761.9000000000005</v>
      </c>
      <c r="H10" s="214">
        <f>E10-G10</f>
        <v>0</v>
      </c>
      <c r="I10" s="214"/>
      <c r="J10" s="214"/>
    </row>
    <row r="11" spans="1:10" ht="18.75" x14ac:dyDescent="0.3">
      <c r="A11" s="215" t="s">
        <v>247</v>
      </c>
      <c r="B11" s="216" t="s">
        <v>248</v>
      </c>
      <c r="C11" s="217"/>
      <c r="D11" s="212"/>
      <c r="E11" s="213">
        <f>E12+E16+E27</f>
        <v>5761.9000000000005</v>
      </c>
      <c r="F11" s="214"/>
      <c r="G11" s="311">
        <f>'СВОДНАЯ БР 2020'!E11</f>
        <v>5761.9000000000005</v>
      </c>
      <c r="H11" s="214">
        <f t="shared" ref="H11:H44" si="0">E11-G11</f>
        <v>0</v>
      </c>
    </row>
    <row r="12" spans="1:10" ht="37.5" x14ac:dyDescent="0.3">
      <c r="A12" s="133" t="s">
        <v>113</v>
      </c>
      <c r="B12" s="218" t="s">
        <v>116</v>
      </c>
      <c r="C12" s="219"/>
      <c r="D12" s="220"/>
      <c r="E12" s="213">
        <f>E13</f>
        <v>1327.8</v>
      </c>
      <c r="F12" s="214"/>
      <c r="G12" s="311">
        <f>'СВОДНАЯ БР 2020'!E12</f>
        <v>1327.8</v>
      </c>
      <c r="H12" s="214">
        <f t="shared" si="0"/>
        <v>0</v>
      </c>
    </row>
    <row r="13" spans="1:10" ht="18.75" x14ac:dyDescent="0.3">
      <c r="A13" s="221" t="s">
        <v>115</v>
      </c>
      <c r="B13" s="137" t="s">
        <v>116</v>
      </c>
      <c r="C13" s="137" t="s">
        <v>117</v>
      </c>
      <c r="D13" s="220"/>
      <c r="E13" s="213">
        <f>E14</f>
        <v>1327.8</v>
      </c>
      <c r="F13" s="214"/>
      <c r="G13" s="311">
        <f>'СВОДНАЯ БР 2020'!E13</f>
        <v>1327.8</v>
      </c>
      <c r="H13" s="214">
        <f t="shared" si="0"/>
        <v>0</v>
      </c>
    </row>
    <row r="14" spans="1:10" ht="75" x14ac:dyDescent="0.3">
      <c r="A14" s="104" t="s">
        <v>118</v>
      </c>
      <c r="B14" s="146" t="s">
        <v>116</v>
      </c>
      <c r="C14" s="146" t="s">
        <v>117</v>
      </c>
      <c r="D14" s="148">
        <v>100</v>
      </c>
      <c r="E14" s="149">
        <f>E15</f>
        <v>1327.8</v>
      </c>
      <c r="F14" s="214"/>
      <c r="G14" s="311">
        <f>'СВОДНАЯ БР 2020'!E14</f>
        <v>1327.8</v>
      </c>
      <c r="H14" s="214">
        <f t="shared" si="0"/>
        <v>0</v>
      </c>
    </row>
    <row r="15" spans="1:10" ht="37.5" x14ac:dyDescent="0.3">
      <c r="A15" s="105" t="s">
        <v>119</v>
      </c>
      <c r="B15" s="146" t="s">
        <v>116</v>
      </c>
      <c r="C15" s="146" t="s">
        <v>117</v>
      </c>
      <c r="D15" s="148">
        <v>120</v>
      </c>
      <c r="E15" s="149">
        <v>1327.8</v>
      </c>
      <c r="F15" s="214"/>
      <c r="G15" s="311">
        <f>'СВОДНАЯ БР 2020'!E15</f>
        <v>1327.8</v>
      </c>
      <c r="H15" s="214">
        <f t="shared" si="0"/>
        <v>0</v>
      </c>
    </row>
    <row r="16" spans="1:10" s="225" customFormat="1" ht="56.25" x14ac:dyDescent="0.3">
      <c r="A16" s="106" t="s">
        <v>122</v>
      </c>
      <c r="B16" s="222" t="s">
        <v>123</v>
      </c>
      <c r="C16" s="222"/>
      <c r="D16" s="223"/>
      <c r="E16" s="224">
        <f>E17+E20</f>
        <v>4338.1000000000004</v>
      </c>
      <c r="F16" s="214"/>
      <c r="G16" s="311">
        <f>'СВОДНАЯ БР 2020'!E16</f>
        <v>4338.1000000000004</v>
      </c>
      <c r="H16" s="214">
        <f t="shared" si="0"/>
        <v>0</v>
      </c>
    </row>
    <row r="17" spans="1:10" ht="37.5" x14ac:dyDescent="0.3">
      <c r="A17" s="312" t="s">
        <v>124</v>
      </c>
      <c r="B17" s="232" t="s">
        <v>123</v>
      </c>
      <c r="C17" s="219" t="s">
        <v>125</v>
      </c>
      <c r="D17" s="220"/>
      <c r="E17" s="213">
        <f>E18</f>
        <v>304.60000000000002</v>
      </c>
      <c r="F17" s="214"/>
      <c r="G17" s="311">
        <f>'СВОДНАЯ БР 2020'!E17</f>
        <v>304.60000000000002</v>
      </c>
      <c r="H17" s="214">
        <f t="shared" si="0"/>
        <v>0</v>
      </c>
    </row>
    <row r="18" spans="1:10" ht="75" x14ac:dyDescent="0.3">
      <c r="A18" s="170" t="s">
        <v>118</v>
      </c>
      <c r="B18" s="230" t="s">
        <v>123</v>
      </c>
      <c r="C18" s="228" t="s">
        <v>125</v>
      </c>
      <c r="D18" s="231">
        <v>100</v>
      </c>
      <c r="E18" s="149">
        <f>E19</f>
        <v>304.60000000000002</v>
      </c>
      <c r="F18" s="214"/>
      <c r="G18" s="311">
        <f>'СВОДНАЯ БР 2020'!E18</f>
        <v>304.60000000000002</v>
      </c>
      <c r="H18" s="214">
        <f t="shared" si="0"/>
        <v>0</v>
      </c>
    </row>
    <row r="19" spans="1:10" ht="37.5" x14ac:dyDescent="0.3">
      <c r="A19" s="105" t="s">
        <v>119</v>
      </c>
      <c r="B19" s="230" t="s">
        <v>123</v>
      </c>
      <c r="C19" s="228" t="s">
        <v>125</v>
      </c>
      <c r="D19" s="148">
        <v>120</v>
      </c>
      <c r="E19" s="149">
        <v>304.60000000000002</v>
      </c>
      <c r="F19" s="214"/>
      <c r="G19" s="311">
        <f>'СВОДНАЯ БР 2020'!E19</f>
        <v>304.60000000000002</v>
      </c>
      <c r="H19" s="214">
        <f t="shared" si="0"/>
        <v>0</v>
      </c>
    </row>
    <row r="20" spans="1:10" ht="36.75" customHeight="1" x14ac:dyDescent="0.3">
      <c r="A20" s="121" t="s">
        <v>126</v>
      </c>
      <c r="B20" s="144" t="s">
        <v>123</v>
      </c>
      <c r="C20" s="144" t="s">
        <v>127</v>
      </c>
      <c r="D20" s="220"/>
      <c r="E20" s="213">
        <f>E21+E23+E25</f>
        <v>4033.5</v>
      </c>
      <c r="F20" s="214"/>
      <c r="G20" s="311">
        <f>'СВОДНАЯ БР 2020'!E20</f>
        <v>4033.5</v>
      </c>
      <c r="H20" s="214">
        <f t="shared" si="0"/>
        <v>0</v>
      </c>
    </row>
    <row r="21" spans="1:10" ht="75" x14ac:dyDescent="0.3">
      <c r="A21" s="170" t="s">
        <v>118</v>
      </c>
      <c r="B21" s="230" t="s">
        <v>123</v>
      </c>
      <c r="C21" s="147" t="s">
        <v>127</v>
      </c>
      <c r="D21" s="148">
        <v>100</v>
      </c>
      <c r="E21" s="149">
        <f>E22</f>
        <v>2257</v>
      </c>
      <c r="F21" s="214"/>
      <c r="G21" s="311">
        <f>'СВОДНАЯ БР 2020'!E21</f>
        <v>2257</v>
      </c>
      <c r="H21" s="214">
        <f t="shared" si="0"/>
        <v>0</v>
      </c>
    </row>
    <row r="22" spans="1:10" ht="37.5" x14ac:dyDescent="0.3">
      <c r="A22" s="105" t="s">
        <v>119</v>
      </c>
      <c r="B22" s="230" t="s">
        <v>123</v>
      </c>
      <c r="C22" s="147" t="s">
        <v>127</v>
      </c>
      <c r="D22" s="148">
        <v>120</v>
      </c>
      <c r="E22" s="149">
        <v>2257</v>
      </c>
      <c r="F22" s="214"/>
      <c r="G22" s="311">
        <f>'СВОДНАЯ БР 2020'!E22</f>
        <v>2257</v>
      </c>
      <c r="H22" s="214">
        <f t="shared" si="0"/>
        <v>0</v>
      </c>
    </row>
    <row r="23" spans="1:10" ht="37.5" x14ac:dyDescent="0.3">
      <c r="A23" s="105" t="s">
        <v>128</v>
      </c>
      <c r="B23" s="230" t="s">
        <v>123</v>
      </c>
      <c r="C23" s="147" t="s">
        <v>127</v>
      </c>
      <c r="D23" s="148">
        <v>200</v>
      </c>
      <c r="E23" s="149">
        <f>E24</f>
        <v>1767.4</v>
      </c>
      <c r="F23" s="214"/>
      <c r="G23" s="311">
        <f>'СВОДНАЯ БР 2020'!E23</f>
        <v>1767.4</v>
      </c>
      <c r="H23" s="214">
        <f t="shared" si="0"/>
        <v>0</v>
      </c>
    </row>
    <row r="24" spans="1:10" ht="37.5" x14ac:dyDescent="0.3">
      <c r="A24" s="105" t="s">
        <v>129</v>
      </c>
      <c r="B24" s="230" t="s">
        <v>123</v>
      </c>
      <c r="C24" s="147" t="s">
        <v>127</v>
      </c>
      <c r="D24" s="148">
        <v>240</v>
      </c>
      <c r="E24" s="151">
        <f>1767.7-0.3</f>
        <v>1767.4</v>
      </c>
      <c r="F24" s="214"/>
      <c r="G24" s="311">
        <f>'СВОДНАЯ БР 2020'!E24</f>
        <v>1767.4</v>
      </c>
      <c r="H24" s="214">
        <f t="shared" si="0"/>
        <v>0</v>
      </c>
    </row>
    <row r="25" spans="1:10" ht="18.75" x14ac:dyDescent="0.3">
      <c r="A25" s="159" t="s">
        <v>130</v>
      </c>
      <c r="B25" s="230" t="s">
        <v>123</v>
      </c>
      <c r="C25" s="147" t="s">
        <v>127</v>
      </c>
      <c r="D25" s="148">
        <v>800</v>
      </c>
      <c r="E25" s="151">
        <f>E26</f>
        <v>9.1</v>
      </c>
      <c r="F25" s="214"/>
      <c r="G25" s="311">
        <f>'СВОДНАЯ БР 2020'!E25</f>
        <v>9.1</v>
      </c>
      <c r="H25" s="214">
        <f t="shared" si="0"/>
        <v>0</v>
      </c>
    </row>
    <row r="26" spans="1:10" ht="18.75" x14ac:dyDescent="0.3">
      <c r="A26" s="159" t="s">
        <v>131</v>
      </c>
      <c r="B26" s="230" t="s">
        <v>123</v>
      </c>
      <c r="C26" s="147" t="s">
        <v>127</v>
      </c>
      <c r="D26" s="148">
        <v>850</v>
      </c>
      <c r="E26" s="151">
        <v>9.1</v>
      </c>
      <c r="F26" s="214"/>
      <c r="G26" s="311">
        <f>'СВОДНАЯ БР 2020'!E26</f>
        <v>9.1</v>
      </c>
      <c r="H26" s="214">
        <f t="shared" si="0"/>
        <v>0</v>
      </c>
    </row>
    <row r="27" spans="1:10" ht="18.75" x14ac:dyDescent="0.3">
      <c r="A27" s="139" t="s">
        <v>249</v>
      </c>
      <c r="B27" s="232" t="s">
        <v>152</v>
      </c>
      <c r="C27" s="233"/>
      <c r="D27" s="234"/>
      <c r="E27" s="213">
        <f>E28</f>
        <v>96</v>
      </c>
      <c r="F27" s="214"/>
      <c r="G27" s="311">
        <f>'СВОДНАЯ БР 2020'!E27</f>
        <v>96</v>
      </c>
      <c r="H27" s="214">
        <f t="shared" si="0"/>
        <v>0</v>
      </c>
    </row>
    <row r="28" spans="1:10" ht="56.25" x14ac:dyDescent="0.3">
      <c r="A28" s="118" t="s">
        <v>151</v>
      </c>
      <c r="B28" s="232" t="s">
        <v>152</v>
      </c>
      <c r="C28" s="232" t="s">
        <v>153</v>
      </c>
      <c r="D28" s="234"/>
      <c r="E28" s="235">
        <f>E29</f>
        <v>96</v>
      </c>
      <c r="F28" s="214"/>
      <c r="G28" s="311">
        <f>'СВОДНАЯ БР 2020'!E28</f>
        <v>96</v>
      </c>
      <c r="H28" s="214">
        <f t="shared" si="0"/>
        <v>0</v>
      </c>
    </row>
    <row r="29" spans="1:10" ht="18.75" x14ac:dyDescent="0.3">
      <c r="A29" s="159" t="s">
        <v>130</v>
      </c>
      <c r="B29" s="230" t="s">
        <v>152</v>
      </c>
      <c r="C29" s="227" t="s">
        <v>153</v>
      </c>
      <c r="D29" s="167">
        <v>800</v>
      </c>
      <c r="E29" s="149">
        <f>E30</f>
        <v>96</v>
      </c>
      <c r="F29" s="214"/>
      <c r="G29" s="311">
        <f>'СВОДНАЯ БР 2020'!E29</f>
        <v>96</v>
      </c>
      <c r="H29" s="214">
        <f t="shared" si="0"/>
        <v>0</v>
      </c>
    </row>
    <row r="30" spans="1:10" ht="18.75" x14ac:dyDescent="0.3">
      <c r="A30" s="159" t="s">
        <v>154</v>
      </c>
      <c r="B30" s="227" t="s">
        <v>152</v>
      </c>
      <c r="C30" s="227" t="s">
        <v>153</v>
      </c>
      <c r="D30" s="236">
        <v>850</v>
      </c>
      <c r="E30" s="149">
        <v>96</v>
      </c>
      <c r="F30" s="214"/>
      <c r="G30" s="311">
        <f>'СВОДНАЯ БР 2020'!E30</f>
        <v>96</v>
      </c>
      <c r="H30" s="214">
        <f t="shared" si="0"/>
        <v>0</v>
      </c>
    </row>
    <row r="31" spans="1:10" ht="60.75" x14ac:dyDescent="0.3">
      <c r="A31" s="310" t="s">
        <v>250</v>
      </c>
      <c r="B31" s="237"/>
      <c r="C31" s="144"/>
      <c r="D31" s="238"/>
      <c r="E31" s="165">
        <f>E32+E66+E71+E79+E104+E133+E144+E160+E173</f>
        <v>87743.1</v>
      </c>
      <c r="F31" s="214"/>
      <c r="G31" s="311">
        <f>'СВОДНАЯ БР 2020'!E31</f>
        <v>87743.1</v>
      </c>
      <c r="H31" s="214">
        <f t="shared" si="0"/>
        <v>0</v>
      </c>
      <c r="J31" s="214"/>
    </row>
    <row r="32" spans="1:10" ht="18.75" x14ac:dyDescent="0.3">
      <c r="A32" s="139" t="s">
        <v>111</v>
      </c>
      <c r="B32" s="218" t="s">
        <v>248</v>
      </c>
      <c r="C32" s="144"/>
      <c r="D32" s="220"/>
      <c r="E32" s="213">
        <f>E33+E51+E55</f>
        <v>14229.800000000001</v>
      </c>
      <c r="F32" s="214"/>
      <c r="G32" s="311">
        <f>'СВОДНАЯ БР 2020'!E32</f>
        <v>14229.8</v>
      </c>
      <c r="H32" s="214">
        <f t="shared" si="0"/>
        <v>0</v>
      </c>
    </row>
    <row r="33" spans="1:10" ht="61.5" customHeight="1" x14ac:dyDescent="0.3">
      <c r="A33" s="118" t="s">
        <v>132</v>
      </c>
      <c r="B33" s="219" t="s">
        <v>135</v>
      </c>
      <c r="C33" s="137"/>
      <c r="D33" s="239"/>
      <c r="E33" s="213">
        <f>E34+E37+E44+E46</f>
        <v>13842.300000000001</v>
      </c>
      <c r="F33" s="214"/>
      <c r="G33" s="311">
        <f>'СВОДНАЯ БР 2020'!E33</f>
        <v>13842.3</v>
      </c>
      <c r="H33" s="214">
        <f t="shared" si="0"/>
        <v>0</v>
      </c>
    </row>
    <row r="34" spans="1:10" ht="75" x14ac:dyDescent="0.3">
      <c r="A34" s="121" t="s">
        <v>134</v>
      </c>
      <c r="B34" s="137" t="s">
        <v>135</v>
      </c>
      <c r="C34" s="137" t="s">
        <v>136</v>
      </c>
      <c r="D34" s="220"/>
      <c r="E34" s="213">
        <f>E35</f>
        <v>1327.8</v>
      </c>
      <c r="F34" s="214"/>
      <c r="G34" s="311">
        <f>'СВОДНАЯ БР 2020'!E34</f>
        <v>1327.8</v>
      </c>
      <c r="H34" s="214">
        <f t="shared" si="0"/>
        <v>0</v>
      </c>
      <c r="J34" s="214"/>
    </row>
    <row r="35" spans="1:10" ht="75" x14ac:dyDescent="0.3">
      <c r="A35" s="170" t="s">
        <v>118</v>
      </c>
      <c r="B35" s="146" t="s">
        <v>135</v>
      </c>
      <c r="C35" s="146" t="s">
        <v>136</v>
      </c>
      <c r="D35" s="148">
        <v>100</v>
      </c>
      <c r="E35" s="149">
        <f>E36</f>
        <v>1327.8</v>
      </c>
      <c r="F35" s="214"/>
      <c r="G35" s="311">
        <f>'СВОДНАЯ БР 2020'!E35</f>
        <v>1327.8</v>
      </c>
      <c r="H35" s="214">
        <f t="shared" si="0"/>
        <v>0</v>
      </c>
    </row>
    <row r="36" spans="1:10" ht="37.5" x14ac:dyDescent="0.3">
      <c r="A36" s="105" t="s">
        <v>119</v>
      </c>
      <c r="B36" s="146" t="s">
        <v>135</v>
      </c>
      <c r="C36" s="146" t="s">
        <v>136</v>
      </c>
      <c r="D36" s="148">
        <v>120</v>
      </c>
      <c r="E36" s="149">
        <v>1327.8</v>
      </c>
      <c r="F36" s="214"/>
      <c r="G36" s="311">
        <f>'СВОДНАЯ БР 2020'!E36</f>
        <v>1327.8</v>
      </c>
      <c r="H36" s="214">
        <f t="shared" si="0"/>
        <v>0</v>
      </c>
    </row>
    <row r="37" spans="1:10" ht="56.25" x14ac:dyDescent="0.3">
      <c r="A37" s="121" t="s">
        <v>137</v>
      </c>
      <c r="B37" s="144" t="s">
        <v>135</v>
      </c>
      <c r="C37" s="137" t="s">
        <v>138</v>
      </c>
      <c r="D37" s="240"/>
      <c r="E37" s="165">
        <f>E38+E40+E42</f>
        <v>9822.2000000000007</v>
      </c>
      <c r="F37" s="214"/>
      <c r="G37" s="311">
        <f>'СВОДНАЯ БР 2020'!E37</f>
        <v>9822.1999999999989</v>
      </c>
      <c r="H37" s="214">
        <f t="shared" si="0"/>
        <v>0</v>
      </c>
    </row>
    <row r="38" spans="1:10" ht="75" x14ac:dyDescent="0.3">
      <c r="A38" s="170" t="s">
        <v>118</v>
      </c>
      <c r="B38" s="146" t="s">
        <v>135</v>
      </c>
      <c r="C38" s="146" t="s">
        <v>138</v>
      </c>
      <c r="D38" s="148">
        <v>100</v>
      </c>
      <c r="E38" s="149">
        <f>E39</f>
        <v>8411.8000000000011</v>
      </c>
      <c r="F38" s="214"/>
      <c r="G38" s="311">
        <f>'СВОДНАЯ БР 2020'!E38</f>
        <v>8411.7999999999993</v>
      </c>
      <c r="H38" s="214">
        <f t="shared" si="0"/>
        <v>0</v>
      </c>
    </row>
    <row r="39" spans="1:10" ht="37.5" x14ac:dyDescent="0.3">
      <c r="A39" s="105" t="s">
        <v>129</v>
      </c>
      <c r="B39" s="146" t="s">
        <v>135</v>
      </c>
      <c r="C39" s="146" t="s">
        <v>138</v>
      </c>
      <c r="D39" s="148">
        <v>120</v>
      </c>
      <c r="E39" s="149">
        <f>9263.6-851.8</f>
        <v>8411.8000000000011</v>
      </c>
      <c r="F39" s="214"/>
      <c r="G39" s="311">
        <f>'СВОДНАЯ БР 2020'!E39</f>
        <v>8411.7999999999993</v>
      </c>
      <c r="H39" s="214">
        <f t="shared" si="0"/>
        <v>0</v>
      </c>
    </row>
    <row r="40" spans="1:10" ht="37.5" x14ac:dyDescent="0.3">
      <c r="A40" s="105" t="s">
        <v>128</v>
      </c>
      <c r="B40" s="146" t="s">
        <v>135</v>
      </c>
      <c r="C40" s="146" t="s">
        <v>138</v>
      </c>
      <c r="D40" s="148">
        <v>200</v>
      </c>
      <c r="E40" s="149">
        <f>E41</f>
        <v>1408.4</v>
      </c>
      <c r="F40" s="214"/>
      <c r="G40" s="311">
        <f>'СВОДНАЯ БР 2020'!E40</f>
        <v>1408.4</v>
      </c>
      <c r="H40" s="214">
        <f t="shared" si="0"/>
        <v>0</v>
      </c>
    </row>
    <row r="41" spans="1:10" ht="37.5" x14ac:dyDescent="0.3">
      <c r="A41" s="105" t="s">
        <v>129</v>
      </c>
      <c r="B41" s="146" t="s">
        <v>135</v>
      </c>
      <c r="C41" s="146" t="s">
        <v>138</v>
      </c>
      <c r="D41" s="148">
        <v>240</v>
      </c>
      <c r="E41" s="149">
        <f>1305.7+102.7</f>
        <v>1408.4</v>
      </c>
      <c r="F41" s="214"/>
      <c r="G41" s="311">
        <f>'СВОДНАЯ БР 2020'!E41</f>
        <v>1408.4</v>
      </c>
      <c r="H41" s="214">
        <f t="shared" si="0"/>
        <v>0</v>
      </c>
    </row>
    <row r="42" spans="1:10" ht="18.75" x14ac:dyDescent="0.3">
      <c r="A42" s="159" t="s">
        <v>130</v>
      </c>
      <c r="B42" s="146" t="s">
        <v>135</v>
      </c>
      <c r="C42" s="146" t="s">
        <v>138</v>
      </c>
      <c r="D42" s="148">
        <v>800</v>
      </c>
      <c r="E42" s="149">
        <f>E43</f>
        <v>2</v>
      </c>
      <c r="F42" s="214"/>
      <c r="G42" s="311">
        <f>'СВОДНАЯ БР 2020'!E42</f>
        <v>2</v>
      </c>
      <c r="H42" s="214">
        <f t="shared" si="0"/>
        <v>0</v>
      </c>
    </row>
    <row r="43" spans="1:10" ht="18.75" x14ac:dyDescent="0.3">
      <c r="A43" s="159" t="s">
        <v>131</v>
      </c>
      <c r="B43" s="146" t="s">
        <v>135</v>
      </c>
      <c r="C43" s="146" t="s">
        <v>138</v>
      </c>
      <c r="D43" s="148">
        <v>850</v>
      </c>
      <c r="E43" s="149">
        <v>2</v>
      </c>
      <c r="F43" s="214"/>
      <c r="G43" s="311">
        <f>'СВОДНАЯ БР 2020'!E43</f>
        <v>2</v>
      </c>
      <c r="H43" s="214">
        <f t="shared" si="0"/>
        <v>0</v>
      </c>
    </row>
    <row r="44" spans="1:10" ht="56.25" x14ac:dyDescent="0.3">
      <c r="A44" s="124" t="s">
        <v>329</v>
      </c>
      <c r="B44" s="137" t="s">
        <v>135</v>
      </c>
      <c r="C44" s="219" t="s">
        <v>330</v>
      </c>
      <c r="D44" s="240">
        <v>100</v>
      </c>
      <c r="E44" s="354">
        <f>E45</f>
        <v>798.6</v>
      </c>
      <c r="F44" s="214"/>
      <c r="G44" s="311">
        <f>'СВОДНАЯ БР 2020'!E44</f>
        <v>798.6</v>
      </c>
      <c r="H44" s="214">
        <f t="shared" si="0"/>
        <v>0</v>
      </c>
    </row>
    <row r="45" spans="1:10" ht="37.5" x14ac:dyDescent="0.3">
      <c r="A45" s="105" t="s">
        <v>119</v>
      </c>
      <c r="B45" s="146" t="s">
        <v>135</v>
      </c>
      <c r="C45" s="228" t="s">
        <v>330</v>
      </c>
      <c r="D45" s="148">
        <v>120</v>
      </c>
      <c r="E45" s="355">
        <v>798.6</v>
      </c>
      <c r="F45" s="214"/>
      <c r="G45" s="311">
        <f>'СВОДНАЯ БР 2020'!E45</f>
        <v>798.6</v>
      </c>
      <c r="H45" s="214">
        <f t="shared" ref="H45:H108" si="1">E45-G45</f>
        <v>0</v>
      </c>
    </row>
    <row r="46" spans="1:10" ht="75" x14ac:dyDescent="0.3">
      <c r="A46" s="124" t="s">
        <v>141</v>
      </c>
      <c r="B46" s="164" t="s">
        <v>135</v>
      </c>
      <c r="C46" s="313" t="s">
        <v>142</v>
      </c>
      <c r="D46" s="243"/>
      <c r="E46" s="213">
        <f>E47+E49</f>
        <v>1893.7</v>
      </c>
      <c r="F46" s="214"/>
      <c r="G46" s="311">
        <f>'СВОДНАЯ БР 2020'!E46</f>
        <v>1893.7</v>
      </c>
      <c r="H46" s="214">
        <f t="shared" si="1"/>
        <v>0</v>
      </c>
    </row>
    <row r="47" spans="1:10" ht="75" x14ac:dyDescent="0.3">
      <c r="A47" s="127" t="s">
        <v>118</v>
      </c>
      <c r="B47" s="147" t="s">
        <v>135</v>
      </c>
      <c r="C47" s="242" t="s">
        <v>142</v>
      </c>
      <c r="D47" s="243">
        <v>100</v>
      </c>
      <c r="E47" s="149">
        <f>E48</f>
        <v>1756.9</v>
      </c>
      <c r="F47" s="214"/>
      <c r="G47" s="311">
        <f>'СВОДНАЯ БР 2020'!E47</f>
        <v>1756.9</v>
      </c>
      <c r="H47" s="214">
        <f t="shared" si="1"/>
        <v>0</v>
      </c>
    </row>
    <row r="48" spans="1:10" ht="37.5" x14ac:dyDescent="0.3">
      <c r="A48" s="226" t="s">
        <v>119</v>
      </c>
      <c r="B48" s="147" t="s">
        <v>135</v>
      </c>
      <c r="C48" s="147" t="s">
        <v>142</v>
      </c>
      <c r="D48" s="243">
        <v>120</v>
      </c>
      <c r="E48" s="151">
        <v>1756.9</v>
      </c>
      <c r="F48" s="214"/>
      <c r="G48" s="311">
        <f>'СВОДНАЯ БР 2020'!E48</f>
        <v>1756.9</v>
      </c>
      <c r="H48" s="214">
        <f t="shared" si="1"/>
        <v>0</v>
      </c>
    </row>
    <row r="49" spans="1:8" ht="37.5" x14ac:dyDescent="0.3">
      <c r="A49" s="105" t="s">
        <v>128</v>
      </c>
      <c r="B49" s="147" t="s">
        <v>135</v>
      </c>
      <c r="C49" s="147" t="s">
        <v>142</v>
      </c>
      <c r="D49" s="243">
        <v>200</v>
      </c>
      <c r="E49" s="151">
        <f>E50</f>
        <v>136.80000000000001</v>
      </c>
      <c r="F49" s="214"/>
      <c r="G49" s="311">
        <f>'СВОДНАЯ БР 2020'!E49</f>
        <v>136.80000000000001</v>
      </c>
      <c r="H49" s="214">
        <f t="shared" si="1"/>
        <v>0</v>
      </c>
    </row>
    <row r="50" spans="1:8" ht="37.5" x14ac:dyDescent="0.3">
      <c r="A50" s="105" t="s">
        <v>129</v>
      </c>
      <c r="B50" s="147" t="s">
        <v>135</v>
      </c>
      <c r="C50" s="242" t="s">
        <v>142</v>
      </c>
      <c r="D50" s="243">
        <v>240</v>
      </c>
      <c r="E50" s="149">
        <v>136.80000000000001</v>
      </c>
      <c r="F50" s="214"/>
      <c r="G50" s="311">
        <f>'СВОДНАЯ БР 2020'!E50</f>
        <v>136.80000000000001</v>
      </c>
      <c r="H50" s="214">
        <f t="shared" si="1"/>
        <v>0</v>
      </c>
    </row>
    <row r="51" spans="1:8" ht="18.75" x14ac:dyDescent="0.3">
      <c r="A51" s="244" t="s">
        <v>251</v>
      </c>
      <c r="B51" s="144" t="s">
        <v>146</v>
      </c>
      <c r="C51" s="144"/>
      <c r="D51" s="245"/>
      <c r="E51" s="165">
        <f>E52</f>
        <v>30</v>
      </c>
      <c r="F51" s="214"/>
      <c r="G51" s="311">
        <f>'СВОДНАЯ БР 2020'!E51</f>
        <v>30</v>
      </c>
      <c r="H51" s="214">
        <f t="shared" si="1"/>
        <v>0</v>
      </c>
    </row>
    <row r="52" spans="1:8" ht="18.75" x14ac:dyDescent="0.3">
      <c r="A52" s="244" t="s">
        <v>252</v>
      </c>
      <c r="B52" s="144" t="s">
        <v>146</v>
      </c>
      <c r="C52" s="137" t="s">
        <v>147</v>
      </c>
      <c r="D52" s="245"/>
      <c r="E52" s="213">
        <f>E53</f>
        <v>30</v>
      </c>
      <c r="F52" s="214"/>
      <c r="G52" s="311">
        <f>'СВОДНАЯ БР 2020'!E52</f>
        <v>30</v>
      </c>
      <c r="H52" s="214">
        <f t="shared" si="1"/>
        <v>0</v>
      </c>
    </row>
    <row r="53" spans="1:8" ht="18.75" x14ac:dyDescent="0.3">
      <c r="A53" s="246" t="s">
        <v>130</v>
      </c>
      <c r="B53" s="147" t="s">
        <v>146</v>
      </c>
      <c r="C53" s="146" t="s">
        <v>147</v>
      </c>
      <c r="D53" s="243">
        <v>800</v>
      </c>
      <c r="E53" s="149">
        <f>E54</f>
        <v>30</v>
      </c>
      <c r="F53" s="214"/>
      <c r="G53" s="311">
        <f>'СВОДНАЯ БР 2020'!E53</f>
        <v>30</v>
      </c>
      <c r="H53" s="214">
        <f t="shared" si="1"/>
        <v>0</v>
      </c>
    </row>
    <row r="54" spans="1:8" ht="18.75" x14ac:dyDescent="0.3">
      <c r="A54" s="246" t="s">
        <v>148</v>
      </c>
      <c r="B54" s="147" t="s">
        <v>146</v>
      </c>
      <c r="C54" s="146" t="s">
        <v>147</v>
      </c>
      <c r="D54" s="243">
        <v>870</v>
      </c>
      <c r="E54" s="149">
        <v>30</v>
      </c>
      <c r="F54" s="214"/>
      <c r="G54" s="311">
        <f>'СВОДНАЯ БР 2020'!E54</f>
        <v>30</v>
      </c>
      <c r="H54" s="214">
        <f t="shared" si="1"/>
        <v>0</v>
      </c>
    </row>
    <row r="55" spans="1:8" ht="18.75" x14ac:dyDescent="0.3">
      <c r="A55" s="139" t="s">
        <v>249</v>
      </c>
      <c r="B55" s="137" t="s">
        <v>152</v>
      </c>
      <c r="C55" s="146"/>
      <c r="D55" s="229"/>
      <c r="E55" s="213">
        <f>E57+E60+E63</f>
        <v>357.5</v>
      </c>
      <c r="F55" s="314">
        <f>F56+F71</f>
        <v>0</v>
      </c>
      <c r="G55" s="311">
        <f>'СВОДНАЯ БР 2020'!E55</f>
        <v>357.5</v>
      </c>
      <c r="H55" s="214">
        <f t="shared" si="1"/>
        <v>0</v>
      </c>
    </row>
    <row r="56" spans="1:8" ht="18.75" x14ac:dyDescent="0.3">
      <c r="A56" s="139" t="s">
        <v>270</v>
      </c>
      <c r="B56" s="232" t="s">
        <v>152</v>
      </c>
      <c r="C56" s="227"/>
      <c r="D56" s="304"/>
      <c r="E56" s="213">
        <f t="shared" ref="E56:F58" si="2">E57</f>
        <v>200</v>
      </c>
      <c r="F56" s="213">
        <f t="shared" si="2"/>
        <v>0</v>
      </c>
      <c r="G56" s="311">
        <f>'СВОДНАЯ БР 2020'!E56</f>
        <v>200</v>
      </c>
      <c r="H56" s="214">
        <f t="shared" si="1"/>
        <v>0</v>
      </c>
    </row>
    <row r="57" spans="1:8" ht="112.5" x14ac:dyDescent="0.3">
      <c r="A57" s="305" t="s">
        <v>271</v>
      </c>
      <c r="B57" s="232" t="s">
        <v>152</v>
      </c>
      <c r="C57" s="232" t="s">
        <v>272</v>
      </c>
      <c r="D57" s="306"/>
      <c r="E57" s="213">
        <f t="shared" si="2"/>
        <v>200</v>
      </c>
      <c r="F57" s="315">
        <f t="shared" si="2"/>
        <v>0</v>
      </c>
      <c r="G57" s="311">
        <f>'СВОДНАЯ БР 2020'!E57</f>
        <v>200</v>
      </c>
      <c r="H57" s="214">
        <f t="shared" si="1"/>
        <v>0</v>
      </c>
    </row>
    <row r="58" spans="1:8" ht="18.75" x14ac:dyDescent="0.3">
      <c r="A58" s="159" t="s">
        <v>130</v>
      </c>
      <c r="B58" s="227" t="s">
        <v>152</v>
      </c>
      <c r="C58" s="227" t="s">
        <v>272</v>
      </c>
      <c r="D58" s="236">
        <v>800</v>
      </c>
      <c r="E58" s="149">
        <f t="shared" si="2"/>
        <v>200</v>
      </c>
      <c r="F58" s="315">
        <f t="shared" si="2"/>
        <v>0</v>
      </c>
      <c r="G58" s="311">
        <f>'СВОДНАЯ БР 2020'!E58</f>
        <v>200</v>
      </c>
      <c r="H58" s="214">
        <f t="shared" si="1"/>
        <v>0</v>
      </c>
    </row>
    <row r="59" spans="1:8" ht="18.75" x14ac:dyDescent="0.3">
      <c r="A59" s="159" t="s">
        <v>273</v>
      </c>
      <c r="B59" s="227" t="s">
        <v>152</v>
      </c>
      <c r="C59" s="227" t="s">
        <v>272</v>
      </c>
      <c r="D59" s="236">
        <v>830</v>
      </c>
      <c r="E59" s="149">
        <v>200</v>
      </c>
      <c r="F59" s="315">
        <f>F60</f>
        <v>0</v>
      </c>
      <c r="G59" s="311">
        <f>'СВОДНАЯ БР 2020'!E59</f>
        <v>200</v>
      </c>
      <c r="H59" s="214">
        <f t="shared" si="1"/>
        <v>0</v>
      </c>
    </row>
    <row r="60" spans="1:8" ht="18.75" x14ac:dyDescent="0.3">
      <c r="A60" s="307" t="s">
        <v>274</v>
      </c>
      <c r="B60" s="137" t="s">
        <v>152</v>
      </c>
      <c r="C60" s="137" t="s">
        <v>275</v>
      </c>
      <c r="D60" s="240"/>
      <c r="E60" s="308">
        <f>E61</f>
        <v>150</v>
      </c>
      <c r="F60" s="316"/>
      <c r="G60" s="311">
        <f>'СВОДНАЯ БР 2020'!E60</f>
        <v>150</v>
      </c>
      <c r="H60" s="214">
        <f t="shared" si="1"/>
        <v>0</v>
      </c>
    </row>
    <row r="61" spans="1:8" ht="42" customHeight="1" x14ac:dyDescent="0.3">
      <c r="A61" s="105" t="s">
        <v>128</v>
      </c>
      <c r="B61" s="147" t="s">
        <v>152</v>
      </c>
      <c r="C61" s="146" t="s">
        <v>275</v>
      </c>
      <c r="D61" s="243">
        <v>200</v>
      </c>
      <c r="E61" s="309">
        <f>E62</f>
        <v>150</v>
      </c>
      <c r="F61" s="317" t="e">
        <f>F62</f>
        <v>#REF!</v>
      </c>
      <c r="G61" s="311">
        <f>'СВОДНАЯ БР 2020'!E61</f>
        <v>150</v>
      </c>
      <c r="H61" s="214">
        <f t="shared" si="1"/>
        <v>0</v>
      </c>
    </row>
    <row r="62" spans="1:8" ht="19.5" customHeight="1" x14ac:dyDescent="0.3">
      <c r="A62" s="105" t="s">
        <v>129</v>
      </c>
      <c r="B62" s="147" t="s">
        <v>152</v>
      </c>
      <c r="C62" s="146" t="s">
        <v>275</v>
      </c>
      <c r="D62" s="243">
        <v>240</v>
      </c>
      <c r="E62" s="149">
        <v>150</v>
      </c>
      <c r="F62" s="315" t="e">
        <f>#REF!</f>
        <v>#REF!</v>
      </c>
      <c r="G62" s="311">
        <f>'СВОДНАЯ БР 2020'!E62</f>
        <v>150</v>
      </c>
      <c r="H62" s="214">
        <f t="shared" si="1"/>
        <v>0</v>
      </c>
    </row>
    <row r="63" spans="1:8" ht="78.75" customHeight="1" x14ac:dyDescent="0.3">
      <c r="A63" s="133" t="s">
        <v>139</v>
      </c>
      <c r="B63" s="137" t="s">
        <v>152</v>
      </c>
      <c r="C63" s="137" t="s">
        <v>140</v>
      </c>
      <c r="D63" s="148"/>
      <c r="E63" s="178">
        <f>E64</f>
        <v>7.5</v>
      </c>
      <c r="F63" s="357"/>
      <c r="G63" s="311">
        <f>'СВОДНАЯ БР 2020'!E63</f>
        <v>7.5</v>
      </c>
      <c r="H63" s="214">
        <f t="shared" si="1"/>
        <v>0</v>
      </c>
    </row>
    <row r="64" spans="1:8" ht="42" customHeight="1" x14ac:dyDescent="0.3">
      <c r="A64" s="105" t="s">
        <v>128</v>
      </c>
      <c r="B64" s="146" t="s">
        <v>152</v>
      </c>
      <c r="C64" s="146" t="s">
        <v>140</v>
      </c>
      <c r="D64" s="231">
        <v>200</v>
      </c>
      <c r="E64" s="355">
        <f>E65</f>
        <v>7.5</v>
      </c>
      <c r="F64" s="357"/>
      <c r="G64" s="311">
        <f>'СВОДНАЯ БР 2020'!E64</f>
        <v>7.5</v>
      </c>
      <c r="H64" s="214">
        <f t="shared" si="1"/>
        <v>0</v>
      </c>
    </row>
    <row r="65" spans="1:8" ht="19.5" customHeight="1" x14ac:dyDescent="0.3">
      <c r="A65" s="105" t="s">
        <v>129</v>
      </c>
      <c r="B65" s="146" t="s">
        <v>152</v>
      </c>
      <c r="C65" s="146" t="s">
        <v>140</v>
      </c>
      <c r="D65" s="148">
        <v>240</v>
      </c>
      <c r="E65" s="355">
        <v>7.5</v>
      </c>
      <c r="F65" s="357"/>
      <c r="G65" s="311">
        <f>'СВОДНАЯ БР 2020'!E65</f>
        <v>7.5</v>
      </c>
      <c r="H65" s="214">
        <f t="shared" si="1"/>
        <v>0</v>
      </c>
    </row>
    <row r="66" spans="1:8" ht="37.5" x14ac:dyDescent="0.3">
      <c r="A66" s="118" t="s">
        <v>155</v>
      </c>
      <c r="B66" s="247" t="s">
        <v>253</v>
      </c>
      <c r="C66" s="137"/>
      <c r="D66" s="167"/>
      <c r="E66" s="165">
        <f>E67</f>
        <v>150</v>
      </c>
      <c r="F66" s="214"/>
      <c r="G66" s="311">
        <f>'СВОДНАЯ БР 2020'!E66</f>
        <v>150</v>
      </c>
      <c r="H66" s="214">
        <f t="shared" si="1"/>
        <v>0</v>
      </c>
    </row>
    <row r="67" spans="1:8" ht="44.25" customHeight="1" x14ac:dyDescent="0.3">
      <c r="A67" s="118" t="s">
        <v>157</v>
      </c>
      <c r="B67" s="247" t="s">
        <v>160</v>
      </c>
      <c r="C67" s="137"/>
      <c r="D67" s="167"/>
      <c r="E67" s="213">
        <f>E68</f>
        <v>150</v>
      </c>
      <c r="F67" s="214"/>
      <c r="G67" s="311">
        <f>'СВОДНАЯ БР 2020'!E67</f>
        <v>150</v>
      </c>
      <c r="H67" s="214">
        <f t="shared" si="1"/>
        <v>0</v>
      </c>
    </row>
    <row r="68" spans="1:8" ht="93.75" x14ac:dyDescent="0.3">
      <c r="A68" s="118" t="s">
        <v>159</v>
      </c>
      <c r="B68" s="137" t="s">
        <v>160</v>
      </c>
      <c r="C68" s="137" t="s">
        <v>161</v>
      </c>
      <c r="D68" s="220"/>
      <c r="E68" s="213">
        <f>E69</f>
        <v>150</v>
      </c>
      <c r="F68" s="214"/>
      <c r="G68" s="311">
        <f>'СВОДНАЯ БР 2020'!E68</f>
        <v>150</v>
      </c>
      <c r="H68" s="214">
        <f t="shared" si="1"/>
        <v>0</v>
      </c>
    </row>
    <row r="69" spans="1:8" ht="37.5" x14ac:dyDescent="0.3">
      <c r="A69" s="105" t="s">
        <v>128</v>
      </c>
      <c r="B69" s="146" t="s">
        <v>160</v>
      </c>
      <c r="C69" s="146" t="s">
        <v>161</v>
      </c>
      <c r="D69" s="167">
        <v>200</v>
      </c>
      <c r="E69" s="248">
        <f>E70</f>
        <v>150</v>
      </c>
      <c r="F69" s="214"/>
      <c r="G69" s="311">
        <f>'СВОДНАЯ БР 2020'!E69</f>
        <v>150</v>
      </c>
      <c r="H69" s="214">
        <f t="shared" si="1"/>
        <v>0</v>
      </c>
    </row>
    <row r="70" spans="1:8" ht="37.5" x14ac:dyDescent="0.3">
      <c r="A70" s="105" t="s">
        <v>129</v>
      </c>
      <c r="B70" s="146" t="s">
        <v>160</v>
      </c>
      <c r="C70" s="146" t="s">
        <v>254</v>
      </c>
      <c r="D70" s="167">
        <v>240</v>
      </c>
      <c r="E70" s="249">
        <v>150</v>
      </c>
      <c r="F70" s="214"/>
      <c r="G70" s="311">
        <f>'СВОДНАЯ БР 2020'!E70</f>
        <v>150</v>
      </c>
      <c r="H70" s="214">
        <f t="shared" si="1"/>
        <v>0</v>
      </c>
    </row>
    <row r="71" spans="1:8" ht="18.75" x14ac:dyDescent="0.3">
      <c r="A71" s="139" t="s">
        <v>162</v>
      </c>
      <c r="B71" s="137" t="s">
        <v>255</v>
      </c>
      <c r="C71" s="137"/>
      <c r="D71" s="140"/>
      <c r="E71" s="141">
        <f>E72</f>
        <v>726.2</v>
      </c>
      <c r="F71" s="214"/>
      <c r="G71" s="311">
        <f>'СВОДНАЯ БР 2020'!E71</f>
        <v>726.2</v>
      </c>
      <c r="H71" s="214">
        <f t="shared" si="1"/>
        <v>0</v>
      </c>
    </row>
    <row r="72" spans="1:8" ht="18.75" x14ac:dyDescent="0.3">
      <c r="A72" s="139" t="s">
        <v>163</v>
      </c>
      <c r="B72" s="137" t="s">
        <v>165</v>
      </c>
      <c r="C72" s="137"/>
      <c r="D72" s="140"/>
      <c r="E72" s="141">
        <f>E74</f>
        <v>726.2</v>
      </c>
      <c r="F72" s="214"/>
      <c r="G72" s="311">
        <f>'СВОДНАЯ БР 2020'!E72</f>
        <v>726.2</v>
      </c>
      <c r="H72" s="214">
        <f t="shared" si="1"/>
        <v>0</v>
      </c>
    </row>
    <row r="73" spans="1:8" ht="56.25" x14ac:dyDescent="0.3">
      <c r="A73" s="142" t="s">
        <v>164</v>
      </c>
      <c r="B73" s="137" t="s">
        <v>165</v>
      </c>
      <c r="C73" s="137"/>
      <c r="D73" s="140"/>
      <c r="E73" s="141">
        <f>E74</f>
        <v>726.2</v>
      </c>
      <c r="F73" s="214"/>
      <c r="G73" s="311">
        <f>'СВОДНАЯ БР 2020'!E73</f>
        <v>726.2</v>
      </c>
      <c r="H73" s="214">
        <f t="shared" si="1"/>
        <v>0</v>
      </c>
    </row>
    <row r="74" spans="1:8" ht="56.25" x14ac:dyDescent="0.3">
      <c r="A74" s="143" t="s">
        <v>166</v>
      </c>
      <c r="B74" s="137" t="s">
        <v>165</v>
      </c>
      <c r="C74" s="144" t="s">
        <v>167</v>
      </c>
      <c r="D74" s="140"/>
      <c r="E74" s="141">
        <f>E75+E77</f>
        <v>726.2</v>
      </c>
      <c r="F74" s="214"/>
      <c r="G74" s="311">
        <f>'СВОДНАЯ БР 2020'!E74</f>
        <v>726.2</v>
      </c>
      <c r="H74" s="214">
        <f t="shared" si="1"/>
        <v>0</v>
      </c>
    </row>
    <row r="75" spans="1:8" ht="75" x14ac:dyDescent="0.3">
      <c r="A75" s="145" t="s">
        <v>118</v>
      </c>
      <c r="B75" s="146" t="s">
        <v>165</v>
      </c>
      <c r="C75" s="147" t="s">
        <v>167</v>
      </c>
      <c r="D75" s="148">
        <v>100</v>
      </c>
      <c r="E75" s="149">
        <f>E76</f>
        <v>621</v>
      </c>
      <c r="F75" s="214"/>
      <c r="G75" s="311">
        <f>'СВОДНАЯ БР 2020'!E75</f>
        <v>621</v>
      </c>
      <c r="H75" s="214">
        <f t="shared" si="1"/>
        <v>0</v>
      </c>
    </row>
    <row r="76" spans="1:8" ht="18.75" x14ac:dyDescent="0.3">
      <c r="A76" s="150" t="s">
        <v>168</v>
      </c>
      <c r="B76" s="146" t="s">
        <v>165</v>
      </c>
      <c r="C76" s="147" t="s">
        <v>167</v>
      </c>
      <c r="D76" s="148">
        <v>110</v>
      </c>
      <c r="E76" s="149">
        <v>621</v>
      </c>
      <c r="F76" s="214"/>
      <c r="G76" s="311">
        <f>'СВОДНАЯ БР 2020'!E76</f>
        <v>621</v>
      </c>
      <c r="H76" s="214">
        <f t="shared" si="1"/>
        <v>0</v>
      </c>
    </row>
    <row r="77" spans="1:8" ht="37.5" x14ac:dyDescent="0.3">
      <c r="A77" s="105" t="s">
        <v>128</v>
      </c>
      <c r="B77" s="146" t="s">
        <v>165</v>
      </c>
      <c r="C77" s="147" t="s">
        <v>167</v>
      </c>
      <c r="D77" s="148">
        <v>200</v>
      </c>
      <c r="E77" s="149">
        <f>E78</f>
        <v>105.2</v>
      </c>
      <c r="F77" s="214"/>
      <c r="G77" s="311">
        <f>'СВОДНАЯ БР 2020'!E77</f>
        <v>105.2</v>
      </c>
      <c r="H77" s="214">
        <f t="shared" si="1"/>
        <v>0</v>
      </c>
    </row>
    <row r="78" spans="1:8" ht="37.5" x14ac:dyDescent="0.3">
      <c r="A78" s="105" t="s">
        <v>129</v>
      </c>
      <c r="B78" s="146" t="s">
        <v>165</v>
      </c>
      <c r="C78" s="147" t="s">
        <v>167</v>
      </c>
      <c r="D78" s="148">
        <v>240</v>
      </c>
      <c r="E78" s="151">
        <v>105.2</v>
      </c>
      <c r="F78" s="214"/>
      <c r="G78" s="311">
        <f>'СВОДНАЯ БР 2020'!E78</f>
        <v>105.2</v>
      </c>
      <c r="H78" s="214">
        <f t="shared" si="1"/>
        <v>0</v>
      </c>
    </row>
    <row r="79" spans="1:8" ht="18.75" x14ac:dyDescent="0.3">
      <c r="A79" s="139" t="s">
        <v>169</v>
      </c>
      <c r="B79" s="137" t="s">
        <v>256</v>
      </c>
      <c r="C79" s="137"/>
      <c r="D79" s="250"/>
      <c r="E79" s="165">
        <f>E80</f>
        <v>32387.300000000003</v>
      </c>
      <c r="F79" s="214"/>
      <c r="G79" s="311">
        <f>'СВОДНАЯ БР 2020'!E79</f>
        <v>32387.300000000003</v>
      </c>
      <c r="H79" s="214">
        <f t="shared" si="1"/>
        <v>0</v>
      </c>
    </row>
    <row r="80" spans="1:8" ht="18" customHeight="1" x14ac:dyDescent="0.3">
      <c r="A80" s="251" t="s">
        <v>171</v>
      </c>
      <c r="B80" s="144" t="s">
        <v>172</v>
      </c>
      <c r="C80" s="144"/>
      <c r="D80" s="250"/>
      <c r="E80" s="252">
        <f>E81+E88</f>
        <v>32387.300000000003</v>
      </c>
      <c r="F80" s="214"/>
      <c r="G80" s="311">
        <f>'СВОДНАЯ БР 2020'!E80</f>
        <v>32387.300000000003</v>
      </c>
      <c r="H80" s="214">
        <f t="shared" si="1"/>
        <v>0</v>
      </c>
    </row>
    <row r="81" spans="1:8" ht="54" customHeight="1" x14ac:dyDescent="0.3">
      <c r="A81" s="118" t="s">
        <v>181</v>
      </c>
      <c r="B81" s="157" t="s">
        <v>172</v>
      </c>
      <c r="C81" s="107" t="s">
        <v>182</v>
      </c>
      <c r="D81" s="136"/>
      <c r="E81" s="158">
        <f>E82+E84+E86</f>
        <v>9703.8000000000011</v>
      </c>
      <c r="F81" s="214"/>
      <c r="G81" s="311">
        <f>'СВОДНАЯ БР 2020'!E81</f>
        <v>9703.8000000000011</v>
      </c>
      <c r="H81" s="214">
        <f t="shared" si="1"/>
        <v>0</v>
      </c>
    </row>
    <row r="82" spans="1:8" ht="84" customHeight="1" x14ac:dyDescent="0.3">
      <c r="A82" s="105" t="s">
        <v>118</v>
      </c>
      <c r="B82" s="111" t="s">
        <v>172</v>
      </c>
      <c r="C82" s="111" t="s">
        <v>182</v>
      </c>
      <c r="D82" s="102">
        <v>100</v>
      </c>
      <c r="E82" s="138">
        <f>E83</f>
        <v>8816.2000000000007</v>
      </c>
      <c r="F82" s="214"/>
      <c r="G82" s="311">
        <f>'СВОДНАЯ БР 2020'!E82</f>
        <v>8816.2000000000007</v>
      </c>
      <c r="H82" s="214">
        <f t="shared" si="1"/>
        <v>0</v>
      </c>
    </row>
    <row r="83" spans="1:8" ht="18" customHeight="1" x14ac:dyDescent="0.3">
      <c r="A83" s="159" t="s">
        <v>168</v>
      </c>
      <c r="B83" s="111" t="s">
        <v>172</v>
      </c>
      <c r="C83" s="111" t="s">
        <v>182</v>
      </c>
      <c r="D83" s="102">
        <v>110</v>
      </c>
      <c r="E83" s="138">
        <f>8353.1+463.1</f>
        <v>8816.2000000000007</v>
      </c>
      <c r="F83" s="214"/>
      <c r="G83" s="311">
        <f>'СВОДНАЯ БР 2020'!E83</f>
        <v>8816.2000000000007</v>
      </c>
      <c r="H83" s="214">
        <f t="shared" si="1"/>
        <v>0</v>
      </c>
    </row>
    <row r="84" spans="1:8" ht="48" customHeight="1" x14ac:dyDescent="0.3">
      <c r="A84" s="105" t="s">
        <v>128</v>
      </c>
      <c r="B84" s="109" t="s">
        <v>172</v>
      </c>
      <c r="C84" s="109" t="s">
        <v>182</v>
      </c>
      <c r="D84" s="102">
        <v>200</v>
      </c>
      <c r="E84" s="160">
        <f>E85</f>
        <v>885.6</v>
      </c>
      <c r="F84" s="214"/>
      <c r="G84" s="311">
        <f>'СВОДНАЯ БР 2020'!E84</f>
        <v>885.6</v>
      </c>
      <c r="H84" s="214">
        <f t="shared" si="1"/>
        <v>0</v>
      </c>
    </row>
    <row r="85" spans="1:8" ht="18" customHeight="1" x14ac:dyDescent="0.3">
      <c r="A85" s="105" t="s">
        <v>129</v>
      </c>
      <c r="B85" s="109" t="s">
        <v>172</v>
      </c>
      <c r="C85" s="109" t="s">
        <v>182</v>
      </c>
      <c r="D85" s="102">
        <v>240</v>
      </c>
      <c r="E85" s="160">
        <v>885.6</v>
      </c>
      <c r="F85" s="214"/>
      <c r="G85" s="311">
        <f>'СВОДНАЯ БР 2020'!E85</f>
        <v>885.6</v>
      </c>
      <c r="H85" s="214">
        <f t="shared" si="1"/>
        <v>0</v>
      </c>
    </row>
    <row r="86" spans="1:8" ht="18" customHeight="1" x14ac:dyDescent="0.3">
      <c r="A86" s="117" t="s">
        <v>130</v>
      </c>
      <c r="B86" s="109" t="s">
        <v>172</v>
      </c>
      <c r="C86" s="109" t="s">
        <v>182</v>
      </c>
      <c r="D86" s="102">
        <v>800</v>
      </c>
      <c r="E86" s="160">
        <f>E87</f>
        <v>2</v>
      </c>
      <c r="F86" s="214"/>
      <c r="G86" s="311">
        <f>'СВОДНАЯ БР 2020'!E86</f>
        <v>2</v>
      </c>
      <c r="H86" s="214">
        <f t="shared" si="1"/>
        <v>0</v>
      </c>
    </row>
    <row r="87" spans="1:8" ht="18" customHeight="1" x14ac:dyDescent="0.3">
      <c r="A87" s="117" t="s">
        <v>131</v>
      </c>
      <c r="B87" s="109" t="s">
        <v>172</v>
      </c>
      <c r="C87" s="109" t="s">
        <v>182</v>
      </c>
      <c r="D87" s="102">
        <v>850</v>
      </c>
      <c r="E87" s="160">
        <v>2</v>
      </c>
      <c r="F87" s="214"/>
      <c r="G87" s="311">
        <f>'СВОДНАЯ БР 2020'!E87</f>
        <v>2</v>
      </c>
      <c r="H87" s="214">
        <f t="shared" si="1"/>
        <v>0</v>
      </c>
    </row>
    <row r="88" spans="1:8" ht="60.75" customHeight="1" x14ac:dyDescent="0.3">
      <c r="A88" s="142" t="s">
        <v>164</v>
      </c>
      <c r="B88" s="144" t="s">
        <v>172</v>
      </c>
      <c r="C88" s="144"/>
      <c r="D88" s="250"/>
      <c r="E88" s="252">
        <f>E89+E92+E95+E98+E101</f>
        <v>22683.5</v>
      </c>
      <c r="F88" s="214"/>
      <c r="G88" s="311">
        <f>'СВОДНАЯ БР 2020'!E88</f>
        <v>22683.5</v>
      </c>
      <c r="H88" s="214">
        <f t="shared" si="1"/>
        <v>0</v>
      </c>
    </row>
    <row r="89" spans="1:8" ht="138" customHeight="1" x14ac:dyDescent="0.3">
      <c r="A89" s="121" t="s">
        <v>331</v>
      </c>
      <c r="B89" s="144" t="s">
        <v>172</v>
      </c>
      <c r="C89" s="144" t="s">
        <v>173</v>
      </c>
      <c r="D89" s="250"/>
      <c r="E89" s="252">
        <f>E90</f>
        <v>3500</v>
      </c>
      <c r="F89" s="214"/>
      <c r="G89" s="311">
        <f>'СВОДНАЯ БР 2020'!E89</f>
        <v>3500</v>
      </c>
      <c r="H89" s="214">
        <f t="shared" si="1"/>
        <v>0</v>
      </c>
    </row>
    <row r="90" spans="1:8" ht="37.5" x14ac:dyDescent="0.3">
      <c r="A90" s="105" t="s">
        <v>257</v>
      </c>
      <c r="B90" s="147" t="s">
        <v>172</v>
      </c>
      <c r="C90" s="147" t="s">
        <v>173</v>
      </c>
      <c r="D90" s="167">
        <v>200</v>
      </c>
      <c r="E90" s="149">
        <f>E91</f>
        <v>3500</v>
      </c>
      <c r="F90" s="214"/>
      <c r="G90" s="311">
        <f>'СВОДНАЯ БР 2020'!E90</f>
        <v>3500</v>
      </c>
      <c r="H90" s="214">
        <f t="shared" si="1"/>
        <v>0</v>
      </c>
    </row>
    <row r="91" spans="1:8" ht="37.5" x14ac:dyDescent="0.3">
      <c r="A91" s="105" t="s">
        <v>129</v>
      </c>
      <c r="B91" s="147" t="s">
        <v>172</v>
      </c>
      <c r="C91" s="147" t="s">
        <v>173</v>
      </c>
      <c r="D91" s="167">
        <v>240</v>
      </c>
      <c r="E91" s="253">
        <v>3500</v>
      </c>
      <c r="F91" s="214"/>
      <c r="G91" s="311">
        <f>'СВОДНАЯ БР 2020'!E91</f>
        <v>3500</v>
      </c>
      <c r="H91" s="214">
        <f t="shared" si="1"/>
        <v>0</v>
      </c>
    </row>
    <row r="92" spans="1:8" ht="206.25" x14ac:dyDescent="0.3">
      <c r="A92" s="118" t="s">
        <v>332</v>
      </c>
      <c r="B92" s="144" t="s">
        <v>172</v>
      </c>
      <c r="C92" s="144" t="s">
        <v>176</v>
      </c>
      <c r="D92" s="250"/>
      <c r="E92" s="213">
        <f>E93</f>
        <v>1400</v>
      </c>
      <c r="F92" s="214"/>
      <c r="G92" s="311">
        <f>'СВОДНАЯ БР 2020'!E92</f>
        <v>1400</v>
      </c>
      <c r="H92" s="214">
        <f t="shared" si="1"/>
        <v>0</v>
      </c>
    </row>
    <row r="93" spans="1:8" ht="37.5" x14ac:dyDescent="0.3">
      <c r="A93" s="105" t="s">
        <v>128</v>
      </c>
      <c r="B93" s="147" t="s">
        <v>172</v>
      </c>
      <c r="C93" s="147" t="s">
        <v>176</v>
      </c>
      <c r="D93" s="167">
        <v>200</v>
      </c>
      <c r="E93" s="149">
        <f>E94</f>
        <v>1400</v>
      </c>
      <c r="F93" s="214"/>
      <c r="G93" s="311">
        <f>'СВОДНАЯ БР 2020'!E93</f>
        <v>1400</v>
      </c>
      <c r="H93" s="214">
        <f t="shared" si="1"/>
        <v>0</v>
      </c>
    </row>
    <row r="94" spans="1:8" ht="37.5" x14ac:dyDescent="0.3">
      <c r="A94" s="105" t="s">
        <v>129</v>
      </c>
      <c r="B94" s="147" t="s">
        <v>172</v>
      </c>
      <c r="C94" s="147" t="s">
        <v>176</v>
      </c>
      <c r="D94" s="167">
        <v>240</v>
      </c>
      <c r="E94" s="254">
        <v>1400</v>
      </c>
      <c r="F94" s="214"/>
      <c r="G94" s="311">
        <f>'СВОДНАЯ БР 2020'!E94</f>
        <v>1400</v>
      </c>
      <c r="H94" s="214">
        <f t="shared" si="1"/>
        <v>0</v>
      </c>
    </row>
    <row r="95" spans="1:8" ht="180" customHeight="1" x14ac:dyDescent="0.3">
      <c r="A95" s="118" t="s">
        <v>177</v>
      </c>
      <c r="B95" s="144" t="s">
        <v>172</v>
      </c>
      <c r="C95" s="144" t="s">
        <v>178</v>
      </c>
      <c r="D95" s="250"/>
      <c r="E95" s="213">
        <f>E96</f>
        <v>12650</v>
      </c>
      <c r="F95" s="214"/>
      <c r="G95" s="311">
        <f>'СВОДНАЯ БР 2020'!E95</f>
        <v>12650</v>
      </c>
      <c r="H95" s="214">
        <f t="shared" si="1"/>
        <v>0</v>
      </c>
    </row>
    <row r="96" spans="1:8" ht="37.5" x14ac:dyDescent="0.3">
      <c r="A96" s="105" t="s">
        <v>128</v>
      </c>
      <c r="B96" s="147" t="s">
        <v>172</v>
      </c>
      <c r="C96" s="147" t="s">
        <v>178</v>
      </c>
      <c r="D96" s="167">
        <v>200</v>
      </c>
      <c r="E96" s="149">
        <f>E97</f>
        <v>12650</v>
      </c>
      <c r="F96" s="214"/>
      <c r="G96" s="311">
        <f>'СВОДНАЯ БР 2020'!E96</f>
        <v>12650</v>
      </c>
      <c r="H96" s="214">
        <f t="shared" si="1"/>
        <v>0</v>
      </c>
    </row>
    <row r="97" spans="1:8" ht="37.5" x14ac:dyDescent="0.3">
      <c r="A97" s="105" t="s">
        <v>129</v>
      </c>
      <c r="B97" s="147" t="s">
        <v>172</v>
      </c>
      <c r="C97" s="147" t="s">
        <v>178</v>
      </c>
      <c r="D97" s="167">
        <v>240</v>
      </c>
      <c r="E97" s="253">
        <v>12650</v>
      </c>
      <c r="F97" s="214"/>
      <c r="G97" s="311">
        <f>'СВОДНАЯ БР 2020'!E97</f>
        <v>12650</v>
      </c>
      <c r="H97" s="214">
        <f t="shared" si="1"/>
        <v>0</v>
      </c>
    </row>
    <row r="98" spans="1:8" ht="72.75" customHeight="1" x14ac:dyDescent="0.3">
      <c r="A98" s="121" t="s">
        <v>333</v>
      </c>
      <c r="B98" s="144" t="s">
        <v>172</v>
      </c>
      <c r="C98" s="144" t="s">
        <v>179</v>
      </c>
      <c r="D98" s="250"/>
      <c r="E98" s="213">
        <f>E99</f>
        <v>4833.5</v>
      </c>
      <c r="F98" s="214"/>
      <c r="G98" s="311">
        <f>'СВОДНАЯ БР 2020'!E98</f>
        <v>4833.5</v>
      </c>
      <c r="H98" s="214">
        <f t="shared" si="1"/>
        <v>0</v>
      </c>
    </row>
    <row r="99" spans="1:8" ht="37.5" x14ac:dyDescent="0.3">
      <c r="A99" s="105" t="s">
        <v>128</v>
      </c>
      <c r="B99" s="147" t="s">
        <v>172</v>
      </c>
      <c r="C99" s="147" t="s">
        <v>179</v>
      </c>
      <c r="D99" s="167">
        <v>200</v>
      </c>
      <c r="E99" s="149">
        <f>E100</f>
        <v>4833.5</v>
      </c>
      <c r="F99" s="214"/>
      <c r="G99" s="311">
        <f>'СВОДНАЯ БР 2020'!E99</f>
        <v>4833.5</v>
      </c>
      <c r="H99" s="214">
        <f t="shared" si="1"/>
        <v>0</v>
      </c>
    </row>
    <row r="100" spans="1:8" ht="37.5" x14ac:dyDescent="0.3">
      <c r="A100" s="105" t="s">
        <v>129</v>
      </c>
      <c r="B100" s="147" t="s">
        <v>172</v>
      </c>
      <c r="C100" s="147" t="s">
        <v>179</v>
      </c>
      <c r="D100" s="243">
        <v>240</v>
      </c>
      <c r="E100" s="253">
        <v>4833.5</v>
      </c>
      <c r="F100" s="214"/>
      <c r="G100" s="311">
        <f>'СВОДНАЯ БР 2020'!E100</f>
        <v>4833.5</v>
      </c>
      <c r="H100" s="214">
        <f t="shared" si="1"/>
        <v>0</v>
      </c>
    </row>
    <row r="101" spans="1:8" ht="46.5" customHeight="1" x14ac:dyDescent="0.3">
      <c r="A101" s="118" t="s">
        <v>334</v>
      </c>
      <c r="B101" s="137" t="s">
        <v>172</v>
      </c>
      <c r="C101" s="137" t="s">
        <v>180</v>
      </c>
      <c r="D101" s="250"/>
      <c r="E101" s="255">
        <f>E102</f>
        <v>300</v>
      </c>
      <c r="F101" s="214"/>
      <c r="G101" s="311">
        <f>'СВОДНАЯ БР 2020'!E101</f>
        <v>300</v>
      </c>
      <c r="H101" s="214">
        <f t="shared" si="1"/>
        <v>0</v>
      </c>
    </row>
    <row r="102" spans="1:8" ht="37.5" x14ac:dyDescent="0.3">
      <c r="A102" s="105" t="s">
        <v>128</v>
      </c>
      <c r="B102" s="146" t="s">
        <v>172</v>
      </c>
      <c r="C102" s="146" t="s">
        <v>180</v>
      </c>
      <c r="D102" s="167">
        <v>200</v>
      </c>
      <c r="E102" s="254">
        <f>E103</f>
        <v>300</v>
      </c>
      <c r="F102" s="214"/>
      <c r="G102" s="311">
        <f>'СВОДНАЯ БР 2020'!E102</f>
        <v>300</v>
      </c>
      <c r="H102" s="214">
        <f t="shared" si="1"/>
        <v>0</v>
      </c>
    </row>
    <row r="103" spans="1:8" ht="37.5" x14ac:dyDescent="0.3">
      <c r="A103" s="105" t="s">
        <v>129</v>
      </c>
      <c r="B103" s="146" t="s">
        <v>172</v>
      </c>
      <c r="C103" s="146" t="s">
        <v>180</v>
      </c>
      <c r="D103" s="167">
        <v>240</v>
      </c>
      <c r="E103" s="253">
        <v>300</v>
      </c>
      <c r="F103" s="214"/>
      <c r="G103" s="311">
        <f>'СВОДНАЯ БР 2020'!E103</f>
        <v>300</v>
      </c>
      <c r="H103" s="214">
        <f t="shared" si="1"/>
        <v>0</v>
      </c>
    </row>
    <row r="104" spans="1:8" ht="18.75" x14ac:dyDescent="0.3">
      <c r="A104" s="139" t="s">
        <v>183</v>
      </c>
      <c r="B104" s="137" t="s">
        <v>258</v>
      </c>
      <c r="C104" s="137"/>
      <c r="D104" s="250"/>
      <c r="E104" s="213">
        <f>E105+E109</f>
        <v>1492.8</v>
      </c>
      <c r="F104" s="214"/>
      <c r="G104" s="311">
        <f>'СВОДНАЯ БР 2020'!E104</f>
        <v>1492.8</v>
      </c>
      <c r="H104" s="214">
        <f t="shared" si="1"/>
        <v>0</v>
      </c>
    </row>
    <row r="105" spans="1:8" ht="37.5" x14ac:dyDescent="0.3">
      <c r="A105" s="118" t="s">
        <v>185</v>
      </c>
      <c r="B105" s="137" t="s">
        <v>187</v>
      </c>
      <c r="C105" s="137"/>
      <c r="D105" s="250"/>
      <c r="E105" s="213">
        <f>E106</f>
        <v>127.8</v>
      </c>
      <c r="F105" s="214"/>
      <c r="G105" s="311">
        <f>'СВОДНАЯ БР 2020'!E105</f>
        <v>127.8</v>
      </c>
      <c r="H105" s="214">
        <f t="shared" si="1"/>
        <v>0</v>
      </c>
    </row>
    <row r="106" spans="1:8" ht="215.25" customHeight="1" x14ac:dyDescent="0.3">
      <c r="A106" s="161" t="s">
        <v>186</v>
      </c>
      <c r="B106" s="137" t="s">
        <v>187</v>
      </c>
      <c r="C106" s="137" t="s">
        <v>188</v>
      </c>
      <c r="D106" s="250"/>
      <c r="E106" s="213">
        <f>E107</f>
        <v>127.8</v>
      </c>
      <c r="F106" s="214"/>
      <c r="G106" s="311">
        <f>'СВОДНАЯ БР 2020'!E106</f>
        <v>127.8</v>
      </c>
      <c r="H106" s="214">
        <f t="shared" si="1"/>
        <v>0</v>
      </c>
    </row>
    <row r="107" spans="1:8" ht="37.5" x14ac:dyDescent="0.3">
      <c r="A107" s="105" t="s">
        <v>128</v>
      </c>
      <c r="B107" s="146" t="s">
        <v>187</v>
      </c>
      <c r="C107" s="146" t="s">
        <v>188</v>
      </c>
      <c r="D107" s="162">
        <v>200</v>
      </c>
      <c r="E107" s="149">
        <f>E108</f>
        <v>127.8</v>
      </c>
      <c r="F107" s="214"/>
      <c r="G107" s="311">
        <f>'СВОДНАЯ БР 2020'!E107</f>
        <v>127.8</v>
      </c>
      <c r="H107" s="214">
        <f t="shared" si="1"/>
        <v>0</v>
      </c>
    </row>
    <row r="108" spans="1:8" ht="37.5" x14ac:dyDescent="0.3">
      <c r="A108" s="105" t="s">
        <v>129</v>
      </c>
      <c r="B108" s="146" t="s">
        <v>187</v>
      </c>
      <c r="C108" s="146" t="s">
        <v>188</v>
      </c>
      <c r="D108" s="162">
        <v>240</v>
      </c>
      <c r="E108" s="149">
        <v>127.8</v>
      </c>
      <c r="F108" s="214"/>
      <c r="G108" s="311">
        <f>'СВОДНАЯ БР 2020'!E108</f>
        <v>127.8</v>
      </c>
      <c r="H108" s="214">
        <f t="shared" si="1"/>
        <v>0</v>
      </c>
    </row>
    <row r="109" spans="1:8" ht="18.75" x14ac:dyDescent="0.3">
      <c r="A109" s="118" t="s">
        <v>192</v>
      </c>
      <c r="B109" s="137" t="s">
        <v>193</v>
      </c>
      <c r="C109" s="137"/>
      <c r="D109" s="245"/>
      <c r="E109" s="213">
        <f>E110+E113+E117</f>
        <v>1365</v>
      </c>
      <c r="F109" s="214"/>
      <c r="G109" s="311">
        <f>'СВОДНАЯ БР 2020'!E109</f>
        <v>1365</v>
      </c>
      <c r="H109" s="214">
        <f t="shared" ref="H109:H172" si="3">E109-G109</f>
        <v>0</v>
      </c>
    </row>
    <row r="110" spans="1:8" ht="75" x14ac:dyDescent="0.3">
      <c r="A110" s="118" t="s">
        <v>335</v>
      </c>
      <c r="B110" s="137" t="s">
        <v>193</v>
      </c>
      <c r="C110" s="137" t="s">
        <v>336</v>
      </c>
      <c r="D110" s="262"/>
      <c r="E110" s="354">
        <f>E111</f>
        <v>100</v>
      </c>
      <c r="F110" s="214"/>
      <c r="G110" s="311">
        <f>'СВОДНАЯ БР 2020'!E110</f>
        <v>100</v>
      </c>
      <c r="H110" s="214">
        <f t="shared" si="3"/>
        <v>0</v>
      </c>
    </row>
    <row r="111" spans="1:8" ht="37.5" x14ac:dyDescent="0.3">
      <c r="A111" s="105" t="s">
        <v>128</v>
      </c>
      <c r="B111" s="146" t="s">
        <v>193</v>
      </c>
      <c r="C111" s="146" t="s">
        <v>336</v>
      </c>
      <c r="D111" s="262">
        <v>200</v>
      </c>
      <c r="E111" s="354">
        <f>E112</f>
        <v>100</v>
      </c>
      <c r="F111" s="214"/>
      <c r="G111" s="311">
        <f>'СВОДНАЯ БР 2020'!E111</f>
        <v>100</v>
      </c>
      <c r="H111" s="214">
        <f t="shared" si="3"/>
        <v>0</v>
      </c>
    </row>
    <row r="112" spans="1:8" ht="48" customHeight="1" x14ac:dyDescent="0.3">
      <c r="A112" s="105" t="s">
        <v>129</v>
      </c>
      <c r="B112" s="146" t="s">
        <v>193</v>
      </c>
      <c r="C112" s="146" t="s">
        <v>336</v>
      </c>
      <c r="D112" s="262">
        <v>240</v>
      </c>
      <c r="E112" s="355">
        <v>100</v>
      </c>
      <c r="F112" s="214"/>
      <c r="G112" s="311">
        <f>'СВОДНАЯ БР 2020'!E112</f>
        <v>100</v>
      </c>
      <c r="H112" s="214">
        <f t="shared" si="3"/>
        <v>0</v>
      </c>
    </row>
    <row r="113" spans="1:8" ht="56.25" x14ac:dyDescent="0.3">
      <c r="A113" s="142" t="s">
        <v>164</v>
      </c>
      <c r="B113" s="137" t="s">
        <v>193</v>
      </c>
      <c r="C113" s="137" t="s">
        <v>194</v>
      </c>
      <c r="D113" s="177"/>
      <c r="E113" s="356">
        <f>E114</f>
        <v>743</v>
      </c>
      <c r="F113" s="214"/>
      <c r="G113" s="311">
        <f>'СВОДНАЯ БР 2020'!E113</f>
        <v>743</v>
      </c>
      <c r="H113" s="214">
        <f t="shared" si="3"/>
        <v>0</v>
      </c>
    </row>
    <row r="114" spans="1:8" ht="86.25" customHeight="1" x14ac:dyDescent="0.3">
      <c r="A114" s="118" t="s">
        <v>337</v>
      </c>
      <c r="B114" s="247" t="s">
        <v>193</v>
      </c>
      <c r="C114" s="137" t="s">
        <v>194</v>
      </c>
      <c r="D114" s="177"/>
      <c r="E114" s="356">
        <f>E115</f>
        <v>743</v>
      </c>
      <c r="F114" s="214"/>
      <c r="G114" s="311">
        <f>'СВОДНАЯ БР 2020'!E114</f>
        <v>743</v>
      </c>
      <c r="H114" s="214">
        <f t="shared" si="3"/>
        <v>0</v>
      </c>
    </row>
    <row r="115" spans="1:8" ht="37.5" x14ac:dyDescent="0.3">
      <c r="A115" s="105" t="s">
        <v>128</v>
      </c>
      <c r="B115" s="256" t="s">
        <v>193</v>
      </c>
      <c r="C115" s="146" t="s">
        <v>194</v>
      </c>
      <c r="D115" s="148">
        <v>200</v>
      </c>
      <c r="E115" s="253">
        <f>E116</f>
        <v>743</v>
      </c>
      <c r="F115" s="214"/>
      <c r="G115" s="311">
        <f>'СВОДНАЯ БР 2020'!E115</f>
        <v>743</v>
      </c>
      <c r="H115" s="214">
        <f t="shared" si="3"/>
        <v>0</v>
      </c>
    </row>
    <row r="116" spans="1:8" ht="37.5" x14ac:dyDescent="0.3">
      <c r="A116" s="105" t="s">
        <v>129</v>
      </c>
      <c r="B116" s="256" t="s">
        <v>193</v>
      </c>
      <c r="C116" s="146" t="s">
        <v>194</v>
      </c>
      <c r="D116" s="148">
        <v>240</v>
      </c>
      <c r="E116" s="253">
        <v>743</v>
      </c>
      <c r="F116" s="214"/>
      <c r="G116" s="311">
        <f>'СВОДНАЯ БР 2020'!E116</f>
        <v>522</v>
      </c>
      <c r="H116" s="214">
        <f t="shared" si="3"/>
        <v>221</v>
      </c>
    </row>
    <row r="117" spans="1:8" ht="45.75" customHeight="1" x14ac:dyDescent="0.3">
      <c r="A117" s="118" t="s">
        <v>189</v>
      </c>
      <c r="B117" s="247" t="s">
        <v>193</v>
      </c>
      <c r="C117" s="137"/>
      <c r="D117" s="240"/>
      <c r="E117" s="252">
        <f>E118+E121+E124+E127+E130</f>
        <v>522</v>
      </c>
      <c r="F117" s="214"/>
      <c r="G117" s="311">
        <f>'СВОДНАЯ БР 2020'!E117</f>
        <v>24</v>
      </c>
      <c r="H117" s="214">
        <f t="shared" si="3"/>
        <v>498</v>
      </c>
    </row>
    <row r="118" spans="1:8" ht="37.5" x14ac:dyDescent="0.3">
      <c r="A118" s="118" t="s">
        <v>259</v>
      </c>
      <c r="B118" s="247" t="s">
        <v>193</v>
      </c>
      <c r="C118" s="137" t="s">
        <v>196</v>
      </c>
      <c r="D118" s="240"/>
      <c r="E118" s="235">
        <f>E119</f>
        <v>24</v>
      </c>
      <c r="F118" s="214"/>
      <c r="G118" s="311">
        <f>'СВОДНАЯ БР 2020'!E118</f>
        <v>24</v>
      </c>
      <c r="H118" s="214">
        <f t="shared" si="3"/>
        <v>0</v>
      </c>
    </row>
    <row r="119" spans="1:8" ht="37.5" x14ac:dyDescent="0.3">
      <c r="A119" s="105" t="s">
        <v>128</v>
      </c>
      <c r="B119" s="256" t="s">
        <v>193</v>
      </c>
      <c r="C119" s="146" t="s">
        <v>196</v>
      </c>
      <c r="D119" s="148">
        <v>200</v>
      </c>
      <c r="E119" s="257">
        <f>E120</f>
        <v>24</v>
      </c>
      <c r="F119" s="214"/>
      <c r="G119" s="311">
        <f>'СВОДНАЯ БР 2020'!E119</f>
        <v>24</v>
      </c>
      <c r="H119" s="214">
        <f t="shared" si="3"/>
        <v>0</v>
      </c>
    </row>
    <row r="120" spans="1:8" ht="37.5" x14ac:dyDescent="0.3">
      <c r="A120" s="105" t="s">
        <v>129</v>
      </c>
      <c r="B120" s="256" t="s">
        <v>193</v>
      </c>
      <c r="C120" s="146" t="s">
        <v>196</v>
      </c>
      <c r="D120" s="148">
        <v>240</v>
      </c>
      <c r="E120" s="257">
        <v>24</v>
      </c>
      <c r="F120" s="214"/>
      <c r="G120" s="311">
        <f>'СВОДНАЯ БР 2020'!E120</f>
        <v>160</v>
      </c>
      <c r="H120" s="214">
        <f t="shared" si="3"/>
        <v>-136</v>
      </c>
    </row>
    <row r="121" spans="1:8" ht="37.5" x14ac:dyDescent="0.3">
      <c r="A121" s="118" t="s">
        <v>197</v>
      </c>
      <c r="B121" s="247" t="s">
        <v>193</v>
      </c>
      <c r="C121" s="137" t="s">
        <v>198</v>
      </c>
      <c r="D121" s="240"/>
      <c r="E121" s="235">
        <f>E122</f>
        <v>160</v>
      </c>
      <c r="F121" s="214"/>
      <c r="G121" s="311">
        <f>'СВОДНАЯ БР 2020'!E121</f>
        <v>160</v>
      </c>
      <c r="H121" s="214">
        <f t="shared" si="3"/>
        <v>0</v>
      </c>
    </row>
    <row r="122" spans="1:8" ht="37.5" x14ac:dyDescent="0.3">
      <c r="A122" s="105" t="s">
        <v>128</v>
      </c>
      <c r="B122" s="256" t="s">
        <v>193</v>
      </c>
      <c r="C122" s="146" t="s">
        <v>198</v>
      </c>
      <c r="D122" s="148">
        <v>200</v>
      </c>
      <c r="E122" s="257">
        <f>E123</f>
        <v>160</v>
      </c>
      <c r="F122" s="214"/>
      <c r="G122" s="311">
        <f>'СВОДНАЯ БР 2020'!E122</f>
        <v>160</v>
      </c>
      <c r="H122" s="214">
        <f t="shared" si="3"/>
        <v>0</v>
      </c>
    </row>
    <row r="123" spans="1:8" ht="37.5" x14ac:dyDescent="0.3">
      <c r="A123" s="105" t="s">
        <v>129</v>
      </c>
      <c r="B123" s="256" t="s">
        <v>193</v>
      </c>
      <c r="C123" s="146" t="s">
        <v>198</v>
      </c>
      <c r="D123" s="148">
        <v>240</v>
      </c>
      <c r="E123" s="257">
        <v>160</v>
      </c>
      <c r="F123" s="214"/>
      <c r="G123" s="311">
        <f>'СВОДНАЯ БР 2020'!E123</f>
        <v>290</v>
      </c>
      <c r="H123" s="214">
        <f t="shared" si="3"/>
        <v>-130</v>
      </c>
    </row>
    <row r="124" spans="1:8" ht="56.25" x14ac:dyDescent="0.3">
      <c r="A124" s="106" t="s">
        <v>199</v>
      </c>
      <c r="B124" s="247" t="s">
        <v>193</v>
      </c>
      <c r="C124" s="137" t="s">
        <v>200</v>
      </c>
      <c r="D124" s="240"/>
      <c r="E124" s="258">
        <f>E125</f>
        <v>290</v>
      </c>
      <c r="F124" s="214"/>
      <c r="G124" s="311">
        <f>'СВОДНАЯ БР 2020'!E124</f>
        <v>290</v>
      </c>
      <c r="H124" s="214">
        <f t="shared" si="3"/>
        <v>0</v>
      </c>
    </row>
    <row r="125" spans="1:8" ht="37.5" x14ac:dyDescent="0.3">
      <c r="A125" s="105" t="s">
        <v>128</v>
      </c>
      <c r="B125" s="256" t="s">
        <v>193</v>
      </c>
      <c r="C125" s="146" t="s">
        <v>200</v>
      </c>
      <c r="D125" s="148">
        <v>200</v>
      </c>
      <c r="E125" s="257">
        <f>E126</f>
        <v>290</v>
      </c>
      <c r="F125" s="214"/>
      <c r="G125" s="311">
        <f>'СВОДНАЯ БР 2020'!E125</f>
        <v>290</v>
      </c>
      <c r="H125" s="214">
        <f t="shared" si="3"/>
        <v>0</v>
      </c>
    </row>
    <row r="126" spans="1:8" ht="37.5" x14ac:dyDescent="0.3">
      <c r="A126" s="105" t="s">
        <v>129</v>
      </c>
      <c r="B126" s="256" t="s">
        <v>193</v>
      </c>
      <c r="C126" s="146" t="s">
        <v>201</v>
      </c>
      <c r="D126" s="148">
        <v>240</v>
      </c>
      <c r="E126" s="257">
        <v>290</v>
      </c>
      <c r="F126" s="214"/>
      <c r="G126" s="311">
        <f>'СВОДНАЯ БР 2020'!E126</f>
        <v>24</v>
      </c>
      <c r="H126" s="214">
        <f t="shared" si="3"/>
        <v>266</v>
      </c>
    </row>
    <row r="127" spans="1:8" ht="75" x14ac:dyDescent="0.3">
      <c r="A127" s="106" t="s">
        <v>202</v>
      </c>
      <c r="B127" s="247" t="s">
        <v>193</v>
      </c>
      <c r="C127" s="137" t="s">
        <v>203</v>
      </c>
      <c r="D127" s="140"/>
      <c r="E127" s="235">
        <f>E128</f>
        <v>24</v>
      </c>
      <c r="F127" s="214"/>
      <c r="G127" s="311">
        <f>'СВОДНАЯ БР 2020'!E127</f>
        <v>24</v>
      </c>
      <c r="H127" s="214">
        <f t="shared" si="3"/>
        <v>0</v>
      </c>
    </row>
    <row r="128" spans="1:8" ht="37.5" x14ac:dyDescent="0.3">
      <c r="A128" s="105" t="s">
        <v>128</v>
      </c>
      <c r="B128" s="256" t="s">
        <v>193</v>
      </c>
      <c r="C128" s="146" t="s">
        <v>203</v>
      </c>
      <c r="D128" s="167">
        <v>200</v>
      </c>
      <c r="E128" s="149">
        <f>E129</f>
        <v>24</v>
      </c>
      <c r="F128" s="214"/>
      <c r="G128" s="311">
        <f>'СВОДНАЯ БР 2020'!E128</f>
        <v>24</v>
      </c>
      <c r="H128" s="214">
        <f t="shared" si="3"/>
        <v>0</v>
      </c>
    </row>
    <row r="129" spans="1:8" ht="37.5" x14ac:dyDescent="0.3">
      <c r="A129" s="105" t="s">
        <v>129</v>
      </c>
      <c r="B129" s="256" t="s">
        <v>193</v>
      </c>
      <c r="C129" s="146" t="s">
        <v>203</v>
      </c>
      <c r="D129" s="167">
        <v>240</v>
      </c>
      <c r="E129" s="151">
        <v>24</v>
      </c>
      <c r="F129" s="214"/>
      <c r="G129" s="311">
        <f>'СВОДНАЯ БР 2020'!E129</f>
        <v>24</v>
      </c>
      <c r="H129" s="214">
        <f t="shared" si="3"/>
        <v>0</v>
      </c>
    </row>
    <row r="130" spans="1:8" ht="150" x14ac:dyDescent="0.3">
      <c r="A130" s="118" t="s">
        <v>204</v>
      </c>
      <c r="B130" s="247" t="s">
        <v>193</v>
      </c>
      <c r="C130" s="164" t="s">
        <v>205</v>
      </c>
      <c r="D130" s="167"/>
      <c r="E130" s="258">
        <f>E131</f>
        <v>24</v>
      </c>
      <c r="F130" s="214"/>
      <c r="G130" s="311">
        <f>'СВОДНАЯ БР 2020'!E130</f>
        <v>24</v>
      </c>
      <c r="H130" s="214">
        <f t="shared" si="3"/>
        <v>0</v>
      </c>
    </row>
    <row r="131" spans="1:8" ht="37.5" x14ac:dyDescent="0.3">
      <c r="A131" s="105" t="s">
        <v>128</v>
      </c>
      <c r="B131" s="256" t="s">
        <v>193</v>
      </c>
      <c r="C131" s="166" t="s">
        <v>205</v>
      </c>
      <c r="D131" s="167">
        <v>200</v>
      </c>
      <c r="E131" s="259">
        <f>E132</f>
        <v>24</v>
      </c>
      <c r="F131" s="214"/>
      <c r="G131" s="311">
        <f>'СВОДНАЯ БР 2020'!E131</f>
        <v>24</v>
      </c>
      <c r="H131" s="214">
        <f t="shared" si="3"/>
        <v>0</v>
      </c>
    </row>
    <row r="132" spans="1:8" ht="37.5" x14ac:dyDescent="0.3">
      <c r="A132" s="105" t="s">
        <v>129</v>
      </c>
      <c r="B132" s="256" t="s">
        <v>193</v>
      </c>
      <c r="C132" s="166" t="s">
        <v>205</v>
      </c>
      <c r="D132" s="167">
        <v>240</v>
      </c>
      <c r="E132" s="259">
        <v>24</v>
      </c>
      <c r="F132" s="214"/>
      <c r="G132" s="311">
        <v>24</v>
      </c>
      <c r="H132" s="214">
        <f t="shared" si="3"/>
        <v>0</v>
      </c>
    </row>
    <row r="133" spans="1:8" ht="18.75" x14ac:dyDescent="0.3">
      <c r="A133" s="97" t="s">
        <v>206</v>
      </c>
      <c r="B133" s="137" t="s">
        <v>260</v>
      </c>
      <c r="C133" s="137"/>
      <c r="D133" s="245"/>
      <c r="E133" s="213">
        <f>E134+E139</f>
        <v>8905.5</v>
      </c>
      <c r="F133" s="214"/>
      <c r="G133" s="311">
        <f>'СВОДНАЯ БР 2020'!E132</f>
        <v>8905.5</v>
      </c>
      <c r="H133" s="214">
        <f t="shared" si="3"/>
        <v>0</v>
      </c>
    </row>
    <row r="134" spans="1:8" ht="18.75" x14ac:dyDescent="0.3">
      <c r="A134" s="169" t="s">
        <v>208</v>
      </c>
      <c r="B134" s="137" t="s">
        <v>209</v>
      </c>
      <c r="C134" s="137"/>
      <c r="D134" s="245"/>
      <c r="E134" s="213">
        <f>E135</f>
        <v>5585.5</v>
      </c>
      <c r="F134" s="214"/>
      <c r="G134" s="311">
        <f>'СВОДНАЯ БР 2020'!E133</f>
        <v>5585.5</v>
      </c>
      <c r="H134" s="214">
        <f t="shared" si="3"/>
        <v>0</v>
      </c>
    </row>
    <row r="135" spans="1:8" ht="51.75" customHeight="1" x14ac:dyDescent="0.3">
      <c r="A135" s="260" t="s">
        <v>164</v>
      </c>
      <c r="B135" s="137" t="s">
        <v>209</v>
      </c>
      <c r="C135" s="137"/>
      <c r="D135" s="245"/>
      <c r="E135" s="213">
        <f>E136</f>
        <v>5585.5</v>
      </c>
      <c r="F135" s="214"/>
      <c r="G135" s="311">
        <f>'СВОДНАЯ БР 2020'!E134</f>
        <v>5585.5</v>
      </c>
      <c r="H135" s="214">
        <f t="shared" si="3"/>
        <v>0</v>
      </c>
    </row>
    <row r="136" spans="1:8" ht="63.75" customHeight="1" x14ac:dyDescent="0.3">
      <c r="A136" s="106" t="s">
        <v>210</v>
      </c>
      <c r="B136" s="137" t="s">
        <v>209</v>
      </c>
      <c r="C136" s="137" t="s">
        <v>211</v>
      </c>
      <c r="D136" s="250"/>
      <c r="E136" s="213">
        <f>E137</f>
        <v>5585.5</v>
      </c>
      <c r="F136" s="214"/>
      <c r="G136" s="311">
        <f>'СВОДНАЯ БР 2020'!E135</f>
        <v>5585.5</v>
      </c>
      <c r="H136" s="214">
        <f t="shared" si="3"/>
        <v>0</v>
      </c>
    </row>
    <row r="137" spans="1:8" ht="37.5" x14ac:dyDescent="0.3">
      <c r="A137" s="105" t="s">
        <v>128</v>
      </c>
      <c r="B137" s="146" t="s">
        <v>209</v>
      </c>
      <c r="C137" s="146" t="s">
        <v>211</v>
      </c>
      <c r="D137" s="148">
        <v>200</v>
      </c>
      <c r="E137" s="149">
        <f>E138</f>
        <v>5585.5</v>
      </c>
      <c r="F137" s="214"/>
      <c r="G137" s="311">
        <f>'СВОДНАЯ БР 2020'!E136</f>
        <v>5585.5</v>
      </c>
      <c r="H137" s="214">
        <f t="shared" si="3"/>
        <v>0</v>
      </c>
    </row>
    <row r="138" spans="1:8" ht="37.5" x14ac:dyDescent="0.3">
      <c r="A138" s="105" t="s">
        <v>129</v>
      </c>
      <c r="B138" s="146" t="s">
        <v>209</v>
      </c>
      <c r="C138" s="146" t="s">
        <v>211</v>
      </c>
      <c r="D138" s="148">
        <v>240</v>
      </c>
      <c r="E138" s="149">
        <v>5585.5</v>
      </c>
      <c r="F138" s="214"/>
      <c r="G138" s="311">
        <f>'СВОДНАЯ БР 2020'!E137</f>
        <v>5585.5</v>
      </c>
      <c r="H138" s="214">
        <f t="shared" si="3"/>
        <v>0</v>
      </c>
    </row>
    <row r="139" spans="1:8" ht="18.75" x14ac:dyDescent="0.3">
      <c r="A139" s="97" t="s">
        <v>304</v>
      </c>
      <c r="B139" s="120" t="s">
        <v>305</v>
      </c>
      <c r="C139" s="120"/>
      <c r="D139" s="115"/>
      <c r="E139" s="122">
        <f>E140</f>
        <v>3320</v>
      </c>
      <c r="F139" s="214"/>
      <c r="G139" s="311">
        <f>'СВОДНАЯ БР 2020'!E138</f>
        <v>3320</v>
      </c>
      <c r="H139" s="214">
        <f t="shared" si="3"/>
        <v>0</v>
      </c>
    </row>
    <row r="140" spans="1:8" ht="43.5" customHeight="1" x14ac:dyDescent="0.3">
      <c r="A140" s="135" t="s">
        <v>189</v>
      </c>
      <c r="B140" s="120" t="s">
        <v>305</v>
      </c>
      <c r="C140" s="120"/>
      <c r="D140" s="115"/>
      <c r="E140" s="122">
        <f>E141</f>
        <v>3320</v>
      </c>
      <c r="F140" s="214"/>
      <c r="G140" s="311">
        <f>'СВОДНАЯ БР 2020'!E139</f>
        <v>3320</v>
      </c>
      <c r="H140" s="214">
        <f t="shared" si="3"/>
        <v>0</v>
      </c>
    </row>
    <row r="141" spans="1:8" ht="37.5" x14ac:dyDescent="0.3">
      <c r="A141" s="99" t="s">
        <v>190</v>
      </c>
      <c r="B141" s="120" t="s">
        <v>305</v>
      </c>
      <c r="C141" s="101" t="s">
        <v>191</v>
      </c>
      <c r="D141" s="115"/>
      <c r="E141" s="122">
        <f>E142</f>
        <v>3320</v>
      </c>
      <c r="F141" s="214"/>
      <c r="G141" s="311">
        <f>'СВОДНАЯ БР 2020'!E140</f>
        <v>3320</v>
      </c>
      <c r="H141" s="214">
        <f t="shared" si="3"/>
        <v>0</v>
      </c>
    </row>
    <row r="142" spans="1:8" ht="37.5" x14ac:dyDescent="0.3">
      <c r="A142" s="105" t="s">
        <v>128</v>
      </c>
      <c r="B142" s="101" t="s">
        <v>305</v>
      </c>
      <c r="C142" s="101" t="s">
        <v>191</v>
      </c>
      <c r="D142" s="102">
        <v>200</v>
      </c>
      <c r="E142" s="138">
        <f>E143</f>
        <v>3320</v>
      </c>
      <c r="F142" s="214"/>
      <c r="G142" s="311">
        <f>'СВОДНАЯ БР 2020'!E141</f>
        <v>3320</v>
      </c>
      <c r="H142" s="214">
        <f t="shared" si="3"/>
        <v>0</v>
      </c>
    </row>
    <row r="143" spans="1:8" ht="37.5" x14ac:dyDescent="0.3">
      <c r="A143" s="105" t="s">
        <v>129</v>
      </c>
      <c r="B143" s="101" t="s">
        <v>305</v>
      </c>
      <c r="C143" s="101" t="s">
        <v>191</v>
      </c>
      <c r="D143" s="102">
        <v>240</v>
      </c>
      <c r="E143" s="138">
        <v>3320</v>
      </c>
      <c r="F143" s="214"/>
      <c r="G143" s="311">
        <f>'СВОДНАЯ БР 2020'!E142</f>
        <v>3320</v>
      </c>
      <c r="H143" s="214">
        <f t="shared" si="3"/>
        <v>0</v>
      </c>
    </row>
    <row r="144" spans="1:8" ht="23.25" customHeight="1" x14ac:dyDescent="0.3">
      <c r="A144" s="139" t="s">
        <v>212</v>
      </c>
      <c r="B144" s="137" t="s">
        <v>261</v>
      </c>
      <c r="C144" s="137"/>
      <c r="D144" s="177"/>
      <c r="E144" s="165">
        <f>E145+E149+E153</f>
        <v>13078.5</v>
      </c>
      <c r="F144" s="214"/>
      <c r="G144" s="311">
        <f>'СВОДНАЯ БР 2020'!E143</f>
        <v>13078.5</v>
      </c>
      <c r="H144" s="214">
        <f t="shared" si="3"/>
        <v>0</v>
      </c>
    </row>
    <row r="145" spans="1:9" ht="21.75" customHeight="1" x14ac:dyDescent="0.3">
      <c r="A145" s="139" t="s">
        <v>214</v>
      </c>
      <c r="B145" s="137" t="s">
        <v>216</v>
      </c>
      <c r="C145" s="137"/>
      <c r="D145" s="177"/>
      <c r="E145" s="165">
        <f>E146</f>
        <v>245</v>
      </c>
      <c r="F145" s="214"/>
      <c r="G145" s="311">
        <f>'СВОДНАЯ БР 2020'!E144</f>
        <v>245</v>
      </c>
      <c r="H145" s="214">
        <f t="shared" si="3"/>
        <v>0</v>
      </c>
      <c r="I145" s="214"/>
    </row>
    <row r="146" spans="1:9" ht="143.25" customHeight="1" x14ac:dyDescent="0.3">
      <c r="A146" s="118" t="s">
        <v>302</v>
      </c>
      <c r="B146" s="137" t="s">
        <v>216</v>
      </c>
      <c r="C146" s="120" t="s">
        <v>303</v>
      </c>
      <c r="D146" s="177"/>
      <c r="E146" s="213">
        <f>E147</f>
        <v>245</v>
      </c>
      <c r="F146" s="214"/>
      <c r="G146" s="311">
        <f>'СВОДНАЯ БР 2020'!E145</f>
        <v>245</v>
      </c>
      <c r="H146" s="214">
        <f t="shared" si="3"/>
        <v>0</v>
      </c>
    </row>
    <row r="147" spans="1:9" ht="18.75" x14ac:dyDescent="0.3">
      <c r="A147" s="261" t="s">
        <v>218</v>
      </c>
      <c r="B147" s="146" t="s">
        <v>216</v>
      </c>
      <c r="C147" s="101" t="s">
        <v>303</v>
      </c>
      <c r="D147" s="148">
        <v>300</v>
      </c>
      <c r="E147" s="149">
        <f>E148</f>
        <v>245</v>
      </c>
      <c r="F147" s="214"/>
      <c r="G147" s="311">
        <f>'СВОДНАЯ БР 2020'!E146</f>
        <v>245</v>
      </c>
      <c r="H147" s="214">
        <f t="shared" si="3"/>
        <v>0</v>
      </c>
    </row>
    <row r="148" spans="1:9" ht="18.75" x14ac:dyDescent="0.3">
      <c r="A148" s="159" t="s">
        <v>219</v>
      </c>
      <c r="B148" s="146" t="s">
        <v>216</v>
      </c>
      <c r="C148" s="101" t="s">
        <v>303</v>
      </c>
      <c r="D148" s="148">
        <v>310</v>
      </c>
      <c r="E148" s="151">
        <v>245</v>
      </c>
      <c r="F148" s="214"/>
      <c r="G148" s="311">
        <f>'СВОДНАЯ БР 2020'!E147</f>
        <v>245</v>
      </c>
      <c r="H148" s="214">
        <f t="shared" si="3"/>
        <v>0</v>
      </c>
    </row>
    <row r="149" spans="1:9" ht="18.75" x14ac:dyDescent="0.3">
      <c r="A149" s="97" t="s">
        <v>301</v>
      </c>
      <c r="B149" s="137" t="s">
        <v>300</v>
      </c>
      <c r="C149" s="137"/>
      <c r="D149" s="240"/>
      <c r="E149" s="165">
        <f>E150</f>
        <v>2169.6999999999998</v>
      </c>
      <c r="F149" s="214"/>
      <c r="G149" s="311">
        <f>'СВОДНАЯ БР 2020'!E148</f>
        <v>2169.6999999999998</v>
      </c>
      <c r="H149" s="214">
        <f t="shared" si="3"/>
        <v>0</v>
      </c>
    </row>
    <row r="150" spans="1:9" ht="234.75" customHeight="1" x14ac:dyDescent="0.3">
      <c r="A150" s="118" t="s">
        <v>215</v>
      </c>
      <c r="B150" s="137" t="s">
        <v>300</v>
      </c>
      <c r="C150" s="137" t="s">
        <v>217</v>
      </c>
      <c r="D150" s="177"/>
      <c r="E150" s="213">
        <f>E151</f>
        <v>2169.6999999999998</v>
      </c>
      <c r="F150" s="214"/>
      <c r="G150" s="311">
        <f>'СВОДНАЯ БР 2020'!E149</f>
        <v>2169.6999999999998</v>
      </c>
      <c r="H150" s="214">
        <f t="shared" si="3"/>
        <v>0</v>
      </c>
    </row>
    <row r="151" spans="1:9" ht="18.75" x14ac:dyDescent="0.3">
      <c r="A151" s="261" t="s">
        <v>218</v>
      </c>
      <c r="B151" s="146" t="s">
        <v>300</v>
      </c>
      <c r="C151" s="146" t="s">
        <v>217</v>
      </c>
      <c r="D151" s="148">
        <v>300</v>
      </c>
      <c r="E151" s="149">
        <f>E152</f>
        <v>2169.6999999999998</v>
      </c>
      <c r="F151" s="214"/>
      <c r="G151" s="311">
        <f>'СВОДНАЯ БР 2020'!E150</f>
        <v>2169.6999999999998</v>
      </c>
      <c r="H151" s="214">
        <f t="shared" si="3"/>
        <v>0</v>
      </c>
    </row>
    <row r="152" spans="1:9" ht="18.75" x14ac:dyDescent="0.3">
      <c r="A152" s="159" t="s">
        <v>219</v>
      </c>
      <c r="B152" s="146" t="s">
        <v>300</v>
      </c>
      <c r="C152" s="146" t="s">
        <v>217</v>
      </c>
      <c r="D152" s="148">
        <v>310</v>
      </c>
      <c r="E152" s="151">
        <v>2169.6999999999998</v>
      </c>
      <c r="F152" s="214"/>
      <c r="G152" s="311">
        <f>'СВОДНАЯ БР 2020'!E151</f>
        <v>2169.6999999999998</v>
      </c>
      <c r="H152" s="214">
        <f t="shared" si="3"/>
        <v>0</v>
      </c>
    </row>
    <row r="153" spans="1:9" ht="18.75" x14ac:dyDescent="0.3">
      <c r="A153" s="251" t="s">
        <v>220</v>
      </c>
      <c r="B153" s="144" t="s">
        <v>222</v>
      </c>
      <c r="C153" s="144"/>
      <c r="D153" s="177"/>
      <c r="E153" s="165">
        <f>E154+E158</f>
        <v>10663.8</v>
      </c>
      <c r="F153" s="214"/>
      <c r="G153" s="311">
        <f>'СВОДНАЯ БР 2020'!E152</f>
        <v>10663.8</v>
      </c>
      <c r="H153" s="214">
        <f t="shared" si="3"/>
        <v>0</v>
      </c>
    </row>
    <row r="154" spans="1:9" ht="57" customHeight="1" x14ac:dyDescent="0.3">
      <c r="A154" s="133" t="s">
        <v>221</v>
      </c>
      <c r="B154" s="144" t="s">
        <v>222</v>
      </c>
      <c r="C154" s="144" t="s">
        <v>223</v>
      </c>
      <c r="D154" s="177"/>
      <c r="E154" s="178">
        <f>E155</f>
        <v>6797.5</v>
      </c>
      <c r="F154" s="214"/>
      <c r="G154" s="311">
        <f>'СВОДНАЯ БР 2020'!E153</f>
        <v>6797.5</v>
      </c>
      <c r="H154" s="214">
        <f t="shared" si="3"/>
        <v>0</v>
      </c>
    </row>
    <row r="155" spans="1:9" ht="18.75" x14ac:dyDescent="0.3">
      <c r="A155" s="264" t="s">
        <v>218</v>
      </c>
      <c r="B155" s="147" t="s">
        <v>222</v>
      </c>
      <c r="C155" s="147" t="s">
        <v>223</v>
      </c>
      <c r="D155" s="241">
        <v>300</v>
      </c>
      <c r="E155" s="263">
        <f>E156</f>
        <v>6797.5</v>
      </c>
      <c r="F155" s="214"/>
      <c r="G155" s="311">
        <f>'СВОДНАЯ БР 2020'!E154</f>
        <v>6797.5</v>
      </c>
      <c r="H155" s="214">
        <f t="shared" si="3"/>
        <v>0</v>
      </c>
    </row>
    <row r="156" spans="1:9" ht="19.5" customHeight="1" x14ac:dyDescent="0.3">
      <c r="A156" s="173" t="s">
        <v>219</v>
      </c>
      <c r="B156" s="147" t="s">
        <v>222</v>
      </c>
      <c r="C156" s="147" t="s">
        <v>223</v>
      </c>
      <c r="D156" s="241">
        <v>310</v>
      </c>
      <c r="E156" s="263">
        <v>6797.5</v>
      </c>
      <c r="F156" s="214"/>
      <c r="G156" s="311">
        <f>'СВОДНАЯ БР 2020'!E155</f>
        <v>6797.5</v>
      </c>
      <c r="H156" s="214">
        <f t="shared" si="3"/>
        <v>0</v>
      </c>
    </row>
    <row r="157" spans="1:9" ht="67.5" customHeight="1" x14ac:dyDescent="0.3">
      <c r="A157" s="312" t="s">
        <v>224</v>
      </c>
      <c r="B157" s="144" t="s">
        <v>222</v>
      </c>
      <c r="C157" s="144" t="s">
        <v>225</v>
      </c>
      <c r="D157" s="318"/>
      <c r="E157" s="178">
        <f>E158</f>
        <v>3866.3</v>
      </c>
      <c r="F157" s="214"/>
      <c r="G157" s="311">
        <f>'СВОДНАЯ БР 2020'!E156</f>
        <v>3866.3</v>
      </c>
      <c r="H157" s="214">
        <f t="shared" si="3"/>
        <v>0</v>
      </c>
    </row>
    <row r="158" spans="1:9" ht="18.75" x14ac:dyDescent="0.3">
      <c r="A158" s="261" t="s">
        <v>218</v>
      </c>
      <c r="B158" s="147" t="s">
        <v>222</v>
      </c>
      <c r="C158" s="147" t="s">
        <v>225</v>
      </c>
      <c r="D158" s="241">
        <v>300</v>
      </c>
      <c r="E158" s="263">
        <f>E159</f>
        <v>3866.3</v>
      </c>
      <c r="F158" s="214"/>
      <c r="G158" s="311">
        <f>'СВОДНАЯ БР 2020'!E157</f>
        <v>3866.3</v>
      </c>
      <c r="H158" s="214">
        <f t="shared" si="3"/>
        <v>0</v>
      </c>
    </row>
    <row r="159" spans="1:9" ht="36" customHeight="1" x14ac:dyDescent="0.3">
      <c r="A159" s="173" t="s">
        <v>262</v>
      </c>
      <c r="B159" s="147" t="s">
        <v>222</v>
      </c>
      <c r="C159" s="147" t="s">
        <v>225</v>
      </c>
      <c r="D159" s="241">
        <v>320</v>
      </c>
      <c r="E159" s="263">
        <v>3866.3</v>
      </c>
      <c r="F159" s="214"/>
      <c r="G159" s="311">
        <f>'СВОДНАЯ БР 2020'!E158</f>
        <v>3866.3</v>
      </c>
      <c r="H159" s="214">
        <f t="shared" si="3"/>
        <v>0</v>
      </c>
    </row>
    <row r="160" spans="1:9" ht="18.75" x14ac:dyDescent="0.3">
      <c r="A160" s="251" t="s">
        <v>227</v>
      </c>
      <c r="B160" s="144" t="s">
        <v>263</v>
      </c>
      <c r="C160" s="147"/>
      <c r="D160" s="177"/>
      <c r="E160" s="178">
        <f>E161</f>
        <v>12254.1</v>
      </c>
      <c r="F160" s="214"/>
      <c r="G160" s="311">
        <f>'СВОДНАЯ БР 2020'!E159</f>
        <v>12254.1</v>
      </c>
      <c r="H160" s="214">
        <f t="shared" si="3"/>
        <v>0</v>
      </c>
    </row>
    <row r="161" spans="1:8" ht="18.75" x14ac:dyDescent="0.3">
      <c r="A161" s="265" t="s">
        <v>264</v>
      </c>
      <c r="B161" s="144" t="s">
        <v>229</v>
      </c>
      <c r="C161" s="147"/>
      <c r="D161" s="177"/>
      <c r="E161" s="178">
        <f>E162</f>
        <v>12254.1</v>
      </c>
      <c r="F161" s="214"/>
      <c r="G161" s="311">
        <f>'СВОДНАЯ БР 2020'!E160</f>
        <v>12254.1</v>
      </c>
      <c r="H161" s="214">
        <f t="shared" si="3"/>
        <v>0</v>
      </c>
    </row>
    <row r="162" spans="1:8" ht="37.5" x14ac:dyDescent="0.3">
      <c r="A162" s="142" t="s">
        <v>189</v>
      </c>
      <c r="B162" s="144" t="s">
        <v>229</v>
      </c>
      <c r="C162" s="144"/>
      <c r="D162" s="177"/>
      <c r="E162" s="178">
        <f>E163+E166</f>
        <v>12254.1</v>
      </c>
      <c r="F162" s="214"/>
      <c r="G162" s="311">
        <f>'СВОДНАЯ БР 2020'!E161</f>
        <v>12254.1</v>
      </c>
      <c r="H162" s="214">
        <f t="shared" si="3"/>
        <v>0</v>
      </c>
    </row>
    <row r="163" spans="1:8" ht="54" customHeight="1" x14ac:dyDescent="0.3">
      <c r="A163" s="106" t="s">
        <v>230</v>
      </c>
      <c r="B163" s="137" t="s">
        <v>229</v>
      </c>
      <c r="C163" s="137" t="s">
        <v>231</v>
      </c>
      <c r="D163" s="240"/>
      <c r="E163" s="178">
        <f>E164</f>
        <v>576</v>
      </c>
      <c r="F163" s="214"/>
      <c r="G163" s="311">
        <f>'СВОДНАЯ БР 2020'!E162</f>
        <v>576</v>
      </c>
      <c r="H163" s="214">
        <f t="shared" si="3"/>
        <v>0</v>
      </c>
    </row>
    <row r="164" spans="1:8" ht="37.5" x14ac:dyDescent="0.3">
      <c r="A164" s="105" t="s">
        <v>128</v>
      </c>
      <c r="B164" s="146" t="s">
        <v>229</v>
      </c>
      <c r="C164" s="146" t="s">
        <v>231</v>
      </c>
      <c r="D164" s="148">
        <v>200</v>
      </c>
      <c r="E164" s="263">
        <f>E165</f>
        <v>576</v>
      </c>
      <c r="F164" s="214"/>
      <c r="G164" s="311">
        <f>'СВОДНАЯ БР 2020'!E163</f>
        <v>576</v>
      </c>
      <c r="H164" s="214">
        <f t="shared" si="3"/>
        <v>0</v>
      </c>
    </row>
    <row r="165" spans="1:8" ht="37.5" x14ac:dyDescent="0.3">
      <c r="A165" s="105" t="s">
        <v>129</v>
      </c>
      <c r="B165" s="146" t="s">
        <v>229</v>
      </c>
      <c r="C165" s="146" t="s">
        <v>231</v>
      </c>
      <c r="D165" s="148">
        <v>240</v>
      </c>
      <c r="E165" s="263">
        <v>576</v>
      </c>
      <c r="F165" s="214"/>
      <c r="G165" s="311">
        <f>'СВОДНАЯ БР 2020'!E164</f>
        <v>576</v>
      </c>
      <c r="H165" s="214">
        <f t="shared" si="3"/>
        <v>0</v>
      </c>
    </row>
    <row r="166" spans="1:8" ht="37.5" x14ac:dyDescent="0.3">
      <c r="A166" s="118" t="s">
        <v>232</v>
      </c>
      <c r="B166" s="137" t="s">
        <v>229</v>
      </c>
      <c r="C166" s="137" t="s">
        <v>233</v>
      </c>
      <c r="D166" s="240"/>
      <c r="E166" s="178">
        <f>E167+E169+E171</f>
        <v>11678.1</v>
      </c>
      <c r="F166" s="214"/>
      <c r="G166" s="311">
        <f>'СВОДНАЯ БР 2020'!E165</f>
        <v>11678.1</v>
      </c>
      <c r="H166" s="214">
        <f t="shared" si="3"/>
        <v>0</v>
      </c>
    </row>
    <row r="167" spans="1:8" ht="75" x14ac:dyDescent="0.3">
      <c r="A167" s="170" t="s">
        <v>118</v>
      </c>
      <c r="B167" s="146" t="s">
        <v>229</v>
      </c>
      <c r="C167" s="146" t="s">
        <v>233</v>
      </c>
      <c r="D167" s="148">
        <v>100</v>
      </c>
      <c r="E167" s="263">
        <f>E168</f>
        <v>9278.1</v>
      </c>
      <c r="F167" s="214"/>
      <c r="G167" s="311">
        <f>'СВОДНАЯ БР 2020'!E166</f>
        <v>9278.1</v>
      </c>
      <c r="H167" s="214">
        <f t="shared" si="3"/>
        <v>0</v>
      </c>
    </row>
    <row r="168" spans="1:8" ht="18.75" x14ac:dyDescent="0.3">
      <c r="A168" s="159" t="s">
        <v>168</v>
      </c>
      <c r="B168" s="146" t="s">
        <v>229</v>
      </c>
      <c r="C168" s="146" t="s">
        <v>233</v>
      </c>
      <c r="D168" s="148">
        <v>110</v>
      </c>
      <c r="E168" s="263">
        <v>9278.1</v>
      </c>
      <c r="F168" s="214"/>
      <c r="G168" s="311">
        <f>'СВОДНАЯ БР 2020'!E167</f>
        <v>9278.1</v>
      </c>
      <c r="H168" s="214">
        <f t="shared" si="3"/>
        <v>0</v>
      </c>
    </row>
    <row r="169" spans="1:8" ht="37.5" x14ac:dyDescent="0.3">
      <c r="A169" s="105" t="s">
        <v>128</v>
      </c>
      <c r="B169" s="146" t="s">
        <v>229</v>
      </c>
      <c r="C169" s="146" t="s">
        <v>233</v>
      </c>
      <c r="D169" s="148">
        <v>200</v>
      </c>
      <c r="E169" s="263">
        <f>E170</f>
        <v>2398</v>
      </c>
      <c r="F169" s="214"/>
      <c r="G169" s="311">
        <f>'СВОДНАЯ БР 2020'!E168</f>
        <v>2398</v>
      </c>
      <c r="H169" s="214">
        <f t="shared" si="3"/>
        <v>0</v>
      </c>
    </row>
    <row r="170" spans="1:8" ht="37.5" x14ac:dyDescent="0.3">
      <c r="A170" s="105" t="s">
        <v>129</v>
      </c>
      <c r="B170" s="146" t="s">
        <v>229</v>
      </c>
      <c r="C170" s="146" t="s">
        <v>233</v>
      </c>
      <c r="D170" s="148">
        <v>240</v>
      </c>
      <c r="E170" s="263">
        <v>2398</v>
      </c>
      <c r="F170" s="214"/>
      <c r="G170" s="311">
        <f>'СВОДНАЯ БР 2020'!E169</f>
        <v>2398</v>
      </c>
      <c r="H170" s="214">
        <f t="shared" si="3"/>
        <v>0</v>
      </c>
    </row>
    <row r="171" spans="1:8" ht="18.75" x14ac:dyDescent="0.3">
      <c r="A171" s="159" t="s">
        <v>130</v>
      </c>
      <c r="B171" s="146" t="s">
        <v>229</v>
      </c>
      <c r="C171" s="146" t="s">
        <v>233</v>
      </c>
      <c r="D171" s="148">
        <v>800</v>
      </c>
      <c r="E171" s="263">
        <f>E172</f>
        <v>2</v>
      </c>
      <c r="F171" s="214"/>
      <c r="G171" s="311">
        <f>'СВОДНАЯ БР 2020'!E170</f>
        <v>2</v>
      </c>
      <c r="H171" s="214">
        <f t="shared" si="3"/>
        <v>0</v>
      </c>
    </row>
    <row r="172" spans="1:8" ht="18.75" x14ac:dyDescent="0.3">
      <c r="A172" s="159" t="s">
        <v>131</v>
      </c>
      <c r="B172" s="146" t="s">
        <v>229</v>
      </c>
      <c r="C172" s="146" t="s">
        <v>233</v>
      </c>
      <c r="D172" s="148">
        <v>850</v>
      </c>
      <c r="E172" s="263">
        <v>2</v>
      </c>
      <c r="F172" s="214"/>
      <c r="G172" s="311">
        <f>'СВОДНАЯ БР 2020'!E171</f>
        <v>2</v>
      </c>
      <c r="H172" s="214">
        <f t="shared" si="3"/>
        <v>0</v>
      </c>
    </row>
    <row r="173" spans="1:8" ht="21.75" customHeight="1" x14ac:dyDescent="0.3">
      <c r="A173" s="251" t="s">
        <v>234</v>
      </c>
      <c r="B173" s="144" t="s">
        <v>265</v>
      </c>
      <c r="C173" s="266"/>
      <c r="D173" s="177"/>
      <c r="E173" s="178">
        <f>E174+E178</f>
        <v>4518.8999999999996</v>
      </c>
      <c r="F173" s="214"/>
      <c r="G173" s="311">
        <f>'СВОДНАЯ БР 2020'!E172</f>
        <v>4518.8999999999996</v>
      </c>
      <c r="H173" s="214">
        <f t="shared" ref="H173:H187" si="4">E173-G173</f>
        <v>0</v>
      </c>
    </row>
    <row r="174" spans="1:8" ht="18.75" x14ac:dyDescent="0.3">
      <c r="A174" s="139" t="s">
        <v>266</v>
      </c>
      <c r="B174" s="144" t="s">
        <v>238</v>
      </c>
      <c r="C174" s="266"/>
      <c r="D174" s="177"/>
      <c r="E174" s="178">
        <f>E175</f>
        <v>1980.5</v>
      </c>
      <c r="F174" s="214"/>
      <c r="G174" s="311">
        <f>'СВОДНАЯ БР 2020'!E173</f>
        <v>1980.5</v>
      </c>
      <c r="H174" s="214">
        <f t="shared" si="4"/>
        <v>0</v>
      </c>
    </row>
    <row r="175" spans="1:8" ht="84" customHeight="1" x14ac:dyDescent="0.3">
      <c r="A175" s="118" t="s">
        <v>237</v>
      </c>
      <c r="B175" s="144" t="s">
        <v>238</v>
      </c>
      <c r="C175" s="144" t="s">
        <v>239</v>
      </c>
      <c r="D175" s="177"/>
      <c r="E175" s="178">
        <f>E176</f>
        <v>1980.5</v>
      </c>
      <c r="F175" s="214"/>
      <c r="G175" s="311">
        <f>'СВОДНАЯ БР 2020'!E174</f>
        <v>1980.5</v>
      </c>
      <c r="H175" s="214">
        <f t="shared" si="4"/>
        <v>0</v>
      </c>
    </row>
    <row r="176" spans="1:8" ht="37.5" x14ac:dyDescent="0.3">
      <c r="A176" s="105" t="s">
        <v>128</v>
      </c>
      <c r="B176" s="147" t="s">
        <v>238</v>
      </c>
      <c r="C176" s="147" t="s">
        <v>239</v>
      </c>
      <c r="D176" s="148">
        <v>200</v>
      </c>
      <c r="E176" s="263">
        <f>E177</f>
        <v>1980.5</v>
      </c>
      <c r="F176" s="214"/>
      <c r="G176" s="311">
        <f>'СВОДНАЯ БР 2020'!E175</f>
        <v>1980.5</v>
      </c>
      <c r="H176" s="214">
        <f t="shared" si="4"/>
        <v>0</v>
      </c>
    </row>
    <row r="177" spans="1:8" ht="37.5" x14ac:dyDescent="0.3">
      <c r="A177" s="105" t="s">
        <v>129</v>
      </c>
      <c r="B177" s="147" t="s">
        <v>238</v>
      </c>
      <c r="C177" s="147" t="s">
        <v>239</v>
      </c>
      <c r="D177" s="148">
        <v>240</v>
      </c>
      <c r="E177" s="263">
        <v>1980.5</v>
      </c>
      <c r="F177" s="214"/>
      <c r="G177" s="311">
        <f>'СВОДНАЯ БР 2020'!E176</f>
        <v>1980.5</v>
      </c>
      <c r="H177" s="214">
        <f t="shared" si="4"/>
        <v>0</v>
      </c>
    </row>
    <row r="178" spans="1:8" ht="18.75" x14ac:dyDescent="0.3">
      <c r="A178" s="267" t="s">
        <v>240</v>
      </c>
      <c r="B178" s="144" t="s">
        <v>242</v>
      </c>
      <c r="C178" s="144"/>
      <c r="D178" s="177"/>
      <c r="E178" s="178">
        <f>E179</f>
        <v>2538.3999999999996</v>
      </c>
      <c r="F178" s="214"/>
      <c r="G178" s="311">
        <f>'СВОДНАЯ БР 2020'!E177</f>
        <v>2538.3999999999996</v>
      </c>
      <c r="H178" s="214">
        <f t="shared" si="4"/>
        <v>0</v>
      </c>
    </row>
    <row r="179" spans="1:8" ht="56.25" x14ac:dyDescent="0.3">
      <c r="A179" s="142" t="s">
        <v>241</v>
      </c>
      <c r="B179" s="144" t="s">
        <v>242</v>
      </c>
      <c r="C179" s="137" t="s">
        <v>243</v>
      </c>
      <c r="D179" s="177"/>
      <c r="E179" s="178">
        <f>E180</f>
        <v>2538.3999999999996</v>
      </c>
      <c r="F179" s="214"/>
      <c r="G179" s="311">
        <f>'СВОДНАЯ БР 2020'!E178</f>
        <v>2538.3999999999996</v>
      </c>
      <c r="H179" s="214">
        <f t="shared" si="4"/>
        <v>0</v>
      </c>
    </row>
    <row r="180" spans="1:8" ht="37.5" x14ac:dyDescent="0.3">
      <c r="A180" s="105" t="s">
        <v>244</v>
      </c>
      <c r="B180" s="147" t="s">
        <v>242</v>
      </c>
      <c r="C180" s="146" t="s">
        <v>243</v>
      </c>
      <c r="D180" s="262"/>
      <c r="E180" s="263">
        <f>E181+E183+E185</f>
        <v>2538.3999999999996</v>
      </c>
      <c r="F180" s="214"/>
      <c r="G180" s="311">
        <f>'СВОДНАЯ БР 2020'!E179</f>
        <v>2538.3999999999996</v>
      </c>
      <c r="H180" s="214">
        <f t="shared" si="4"/>
        <v>0</v>
      </c>
    </row>
    <row r="181" spans="1:8" ht="75" x14ac:dyDescent="0.3">
      <c r="A181" s="105" t="s">
        <v>118</v>
      </c>
      <c r="B181" s="147" t="s">
        <v>242</v>
      </c>
      <c r="C181" s="146" t="s">
        <v>243</v>
      </c>
      <c r="D181" s="148">
        <v>100</v>
      </c>
      <c r="E181" s="263">
        <f>E182</f>
        <v>2466.6999999999998</v>
      </c>
      <c r="F181" s="214"/>
      <c r="G181" s="311">
        <f>'СВОДНАЯ БР 2020'!E180</f>
        <v>2466.6999999999998</v>
      </c>
      <c r="H181" s="214">
        <f t="shared" si="4"/>
        <v>0</v>
      </c>
    </row>
    <row r="182" spans="1:8" ht="18.75" x14ac:dyDescent="0.3">
      <c r="A182" s="159" t="s">
        <v>168</v>
      </c>
      <c r="B182" s="147" t="s">
        <v>242</v>
      </c>
      <c r="C182" s="146" t="s">
        <v>243</v>
      </c>
      <c r="D182" s="148">
        <v>110</v>
      </c>
      <c r="E182" s="263">
        <f>2466+0.7</f>
        <v>2466.6999999999998</v>
      </c>
      <c r="F182" s="214"/>
      <c r="G182" s="311">
        <f>'СВОДНАЯ БР 2020'!E181</f>
        <v>2466.6999999999998</v>
      </c>
      <c r="H182" s="214">
        <f t="shared" si="4"/>
        <v>0</v>
      </c>
    </row>
    <row r="183" spans="1:8" ht="37.5" x14ac:dyDescent="0.3">
      <c r="A183" s="105" t="s">
        <v>128</v>
      </c>
      <c r="B183" s="147" t="s">
        <v>242</v>
      </c>
      <c r="C183" s="146" t="s">
        <v>243</v>
      </c>
      <c r="D183" s="148">
        <v>200</v>
      </c>
      <c r="E183" s="263">
        <f>E184</f>
        <v>70.7</v>
      </c>
      <c r="F183" s="214"/>
      <c r="G183" s="311">
        <f>'СВОДНАЯ БР 2020'!E182</f>
        <v>70.699999999999989</v>
      </c>
      <c r="H183" s="214">
        <f t="shared" si="4"/>
        <v>0</v>
      </c>
    </row>
    <row r="184" spans="1:8" ht="37.5" x14ac:dyDescent="0.3">
      <c r="A184" s="105" t="s">
        <v>129</v>
      </c>
      <c r="B184" s="147" t="s">
        <v>242</v>
      </c>
      <c r="C184" s="146" t="s">
        <v>243</v>
      </c>
      <c r="D184" s="148">
        <v>240</v>
      </c>
      <c r="E184" s="263">
        <v>70.7</v>
      </c>
      <c r="F184" s="214"/>
      <c r="G184" s="311">
        <f>'СВОДНАЯ БР 2020'!E183</f>
        <v>70.699999999999989</v>
      </c>
      <c r="H184" s="214">
        <f t="shared" si="4"/>
        <v>0</v>
      </c>
    </row>
    <row r="185" spans="1:8" ht="18.75" x14ac:dyDescent="0.3">
      <c r="A185" s="159" t="s">
        <v>130</v>
      </c>
      <c r="B185" s="147" t="s">
        <v>242</v>
      </c>
      <c r="C185" s="146" t="s">
        <v>243</v>
      </c>
      <c r="D185" s="148">
        <v>800</v>
      </c>
      <c r="E185" s="263">
        <f>E186</f>
        <v>1</v>
      </c>
      <c r="F185" s="214"/>
      <c r="G185" s="311">
        <f>'СВОДНАЯ БР 2020'!E184</f>
        <v>1</v>
      </c>
      <c r="H185" s="214">
        <f t="shared" si="4"/>
        <v>0</v>
      </c>
    </row>
    <row r="186" spans="1:8" ht="18.75" x14ac:dyDescent="0.3">
      <c r="A186" s="159" t="s">
        <v>131</v>
      </c>
      <c r="B186" s="147" t="s">
        <v>242</v>
      </c>
      <c r="C186" s="146" t="s">
        <v>243</v>
      </c>
      <c r="D186" s="148">
        <v>850</v>
      </c>
      <c r="E186" s="263">
        <v>1</v>
      </c>
      <c r="F186" s="214"/>
      <c r="G186" s="311">
        <f>'СВОДНАЯ БР 2020'!E185</f>
        <v>1</v>
      </c>
      <c r="H186" s="214">
        <f t="shared" si="4"/>
        <v>0</v>
      </c>
    </row>
    <row r="187" spans="1:8" ht="18.75" x14ac:dyDescent="0.3">
      <c r="A187" s="268" t="s">
        <v>245</v>
      </c>
      <c r="B187" s="180"/>
      <c r="C187" s="180"/>
      <c r="D187" s="181"/>
      <c r="E187" s="182">
        <f>E10+E31</f>
        <v>93505</v>
      </c>
      <c r="F187" s="214">
        <f>96065-E187</f>
        <v>2560</v>
      </c>
      <c r="G187" s="311">
        <f>'СВОДНАЯ БР 2020'!E186</f>
        <v>93505</v>
      </c>
      <c r="H187" s="214">
        <f t="shared" si="4"/>
        <v>0</v>
      </c>
    </row>
    <row r="188" spans="1:8" x14ac:dyDescent="0.2">
      <c r="A188" s="269"/>
      <c r="B188" s="270"/>
      <c r="C188" s="270"/>
      <c r="D188" s="271"/>
      <c r="E188" s="272"/>
    </row>
    <row r="189" spans="1:8" ht="18.75" x14ac:dyDescent="0.3">
      <c r="A189" s="273"/>
      <c r="B189" s="274"/>
      <c r="C189" s="275"/>
      <c r="D189" s="276"/>
      <c r="E189" s="182"/>
    </row>
    <row r="190" spans="1:8" x14ac:dyDescent="0.2">
      <c r="A190" s="277"/>
      <c r="B190" s="278"/>
      <c r="C190" s="278"/>
      <c r="D190" s="277"/>
    </row>
    <row r="191" spans="1:8" x14ac:dyDescent="0.2">
      <c r="A191" s="277"/>
      <c r="B191" s="278"/>
      <c r="C191" s="278"/>
      <c r="D191" s="277"/>
      <c r="E191" s="214"/>
    </row>
    <row r="192" spans="1:8" x14ac:dyDescent="0.2">
      <c r="A192" s="277"/>
      <c r="B192" s="278"/>
      <c r="C192" s="278"/>
      <c r="D192" s="277"/>
    </row>
    <row r="193" spans="1:4" x14ac:dyDescent="0.2">
      <c r="A193" s="279"/>
      <c r="B193" s="278"/>
      <c r="C193" s="278"/>
      <c r="D193" s="277"/>
    </row>
    <row r="194" spans="1:4" x14ac:dyDescent="0.2">
      <c r="A194" s="279"/>
      <c r="B194" s="278"/>
      <c r="C194" s="278"/>
      <c r="D194" s="277"/>
    </row>
    <row r="195" spans="1:4" x14ac:dyDescent="0.2">
      <c r="A195" s="277"/>
      <c r="B195" s="278"/>
      <c r="C195" s="278"/>
      <c r="D195" s="277"/>
    </row>
    <row r="196" spans="1:4" x14ac:dyDescent="0.2">
      <c r="A196" s="277"/>
      <c r="B196" s="278"/>
      <c r="C196" s="278"/>
      <c r="D196" s="277"/>
    </row>
    <row r="197" spans="1:4" x14ac:dyDescent="0.2">
      <c r="A197" s="273"/>
      <c r="B197" s="280"/>
      <c r="C197" s="281"/>
      <c r="D197" s="276"/>
    </row>
    <row r="198" spans="1:4" x14ac:dyDescent="0.2">
      <c r="A198" s="277"/>
      <c r="B198" s="282"/>
      <c r="C198" s="278"/>
      <c r="D198" s="277"/>
    </row>
    <row r="199" spans="1:4" x14ac:dyDescent="0.2">
      <c r="A199" s="276"/>
      <c r="B199" s="283"/>
      <c r="C199" s="283"/>
      <c r="D199" s="276"/>
    </row>
    <row r="200" spans="1:4" x14ac:dyDescent="0.2">
      <c r="A200" s="277"/>
      <c r="B200" s="284"/>
      <c r="C200" s="284"/>
      <c r="D200" s="277"/>
    </row>
    <row r="201" spans="1:4" x14ac:dyDescent="0.2">
      <c r="A201" s="277"/>
      <c r="B201" s="284"/>
      <c r="C201" s="284"/>
      <c r="D201" s="277"/>
    </row>
    <row r="202" spans="1:4" x14ac:dyDescent="0.2">
      <c r="A202" s="277"/>
      <c r="B202" s="284"/>
      <c r="C202" s="284"/>
      <c r="D202" s="277"/>
    </row>
    <row r="203" spans="1:4" x14ac:dyDescent="0.2">
      <c r="A203" s="277"/>
      <c r="B203" s="284"/>
      <c r="C203" s="284"/>
      <c r="D203" s="277"/>
    </row>
    <row r="204" spans="1:4" x14ac:dyDescent="0.2">
      <c r="A204" s="277"/>
      <c r="B204" s="284"/>
      <c r="C204" s="284"/>
      <c r="D204" s="277"/>
    </row>
    <row r="205" spans="1:4" x14ac:dyDescent="0.2">
      <c r="A205" s="277"/>
      <c r="B205" s="284"/>
      <c r="C205" s="284"/>
      <c r="D205" s="277"/>
    </row>
    <row r="206" spans="1:4" x14ac:dyDescent="0.2">
      <c r="A206" s="277"/>
      <c r="B206" s="284"/>
      <c r="C206" s="284"/>
      <c r="D206" s="277"/>
    </row>
    <row r="207" spans="1:4" x14ac:dyDescent="0.2">
      <c r="A207" s="277"/>
      <c r="B207" s="284"/>
      <c r="C207" s="284"/>
      <c r="D207" s="277"/>
    </row>
    <row r="208" spans="1:4" x14ac:dyDescent="0.2">
      <c r="A208" s="277"/>
      <c r="B208" s="284"/>
      <c r="C208" s="284"/>
      <c r="D208" s="277"/>
    </row>
    <row r="209" spans="1:4" x14ac:dyDescent="0.2">
      <c r="A209" s="277"/>
      <c r="B209" s="284"/>
      <c r="C209" s="284"/>
      <c r="D209" s="277"/>
    </row>
    <row r="210" spans="1:4" x14ac:dyDescent="0.2">
      <c r="A210" s="277"/>
      <c r="B210" s="284"/>
      <c r="C210" s="284"/>
      <c r="D210" s="277"/>
    </row>
    <row r="211" spans="1:4" x14ac:dyDescent="0.2">
      <c r="A211" s="277"/>
      <c r="B211" s="284"/>
      <c r="C211" s="284"/>
      <c r="D211" s="277"/>
    </row>
    <row r="212" spans="1:4" x14ac:dyDescent="0.2">
      <c r="A212" s="273"/>
      <c r="B212" s="280"/>
      <c r="C212" s="281"/>
      <c r="D212" s="276"/>
    </row>
    <row r="213" spans="1:4" x14ac:dyDescent="0.2">
      <c r="A213" s="277"/>
      <c r="B213" s="282"/>
      <c r="C213" s="278"/>
      <c r="D213" s="277"/>
    </row>
    <row r="214" spans="1:4" x14ac:dyDescent="0.2">
      <c r="A214" s="277"/>
      <c r="B214" s="282"/>
      <c r="C214" s="278"/>
      <c r="D214" s="277"/>
    </row>
    <row r="215" spans="1:4" x14ac:dyDescent="0.2">
      <c r="A215" s="277"/>
      <c r="B215" s="282"/>
      <c r="C215" s="278"/>
      <c r="D215" s="277"/>
    </row>
    <row r="216" spans="1:4" x14ac:dyDescent="0.2">
      <c r="A216" s="277"/>
      <c r="B216" s="282"/>
      <c r="C216" s="278"/>
      <c r="D216" s="277"/>
    </row>
    <row r="217" spans="1:4" x14ac:dyDescent="0.2">
      <c r="A217" s="273"/>
      <c r="B217" s="280"/>
      <c r="C217" s="276"/>
      <c r="D217" s="276"/>
    </row>
    <row r="218" spans="1:4" x14ac:dyDescent="0.2">
      <c r="A218" s="276"/>
      <c r="B218" s="280"/>
      <c r="C218" s="276"/>
      <c r="D218" s="276"/>
    </row>
    <row r="219" spans="1:4" x14ac:dyDescent="0.2">
      <c r="A219" s="277"/>
      <c r="B219" s="282"/>
      <c r="C219" s="277"/>
      <c r="D219" s="277"/>
    </row>
    <row r="220" spans="1:4" x14ac:dyDescent="0.2">
      <c r="A220" s="285"/>
      <c r="B220" s="282"/>
      <c r="C220" s="278"/>
      <c r="D220" s="277"/>
    </row>
    <row r="221" spans="1:4" x14ac:dyDescent="0.2">
      <c r="A221" s="277"/>
      <c r="B221" s="282"/>
      <c r="C221" s="278"/>
      <c r="D221" s="277"/>
    </row>
    <row r="222" spans="1:4" x14ac:dyDescent="0.2">
      <c r="A222" s="277"/>
      <c r="B222" s="282"/>
      <c r="C222" s="278"/>
      <c r="D222" s="277"/>
    </row>
    <row r="223" spans="1:4" x14ac:dyDescent="0.2">
      <c r="A223" s="277"/>
      <c r="B223" s="282"/>
      <c r="C223" s="278"/>
      <c r="D223" s="277"/>
    </row>
    <row r="224" spans="1:4" x14ac:dyDescent="0.2">
      <c r="A224" s="276"/>
      <c r="B224" s="280"/>
      <c r="C224" s="281"/>
      <c r="D224" s="276"/>
    </row>
    <row r="225" spans="1:4" x14ac:dyDescent="0.2">
      <c r="A225" s="277"/>
      <c r="B225" s="282"/>
      <c r="C225" s="284"/>
      <c r="D225" s="277"/>
    </row>
    <row r="226" spans="1:4" x14ac:dyDescent="0.2">
      <c r="A226" s="277"/>
      <c r="B226" s="282"/>
      <c r="C226" s="284"/>
      <c r="D226" s="277"/>
    </row>
    <row r="227" spans="1:4" x14ac:dyDescent="0.2">
      <c r="A227" s="277"/>
      <c r="B227" s="282"/>
      <c r="C227" s="284"/>
      <c r="D227" s="277"/>
    </row>
    <row r="228" spans="1:4" x14ac:dyDescent="0.2">
      <c r="A228" s="277"/>
      <c r="B228" s="282"/>
      <c r="C228" s="284"/>
      <c r="D228" s="277"/>
    </row>
    <row r="229" spans="1:4" x14ac:dyDescent="0.2">
      <c r="A229" s="277"/>
      <c r="B229" s="282"/>
      <c r="C229" s="284"/>
      <c r="D229" s="277"/>
    </row>
    <row r="230" spans="1:4" x14ac:dyDescent="0.2">
      <c r="A230" s="277"/>
      <c r="B230" s="282"/>
      <c r="C230" s="284"/>
      <c r="D230" s="277"/>
    </row>
    <row r="231" spans="1:4" x14ac:dyDescent="0.2">
      <c r="A231" s="277"/>
      <c r="B231" s="282"/>
      <c r="C231" s="284"/>
      <c r="D231" s="277"/>
    </row>
    <row r="232" spans="1:4" x14ac:dyDescent="0.2">
      <c r="A232" s="277"/>
      <c r="B232" s="282"/>
      <c r="C232" s="284"/>
      <c r="D232" s="277"/>
    </row>
    <row r="233" spans="1:4" x14ac:dyDescent="0.2">
      <c r="A233" s="276"/>
      <c r="B233" s="282"/>
      <c r="C233" s="284"/>
      <c r="D233" s="286"/>
    </row>
    <row r="234" spans="1:4" x14ac:dyDescent="0.2">
      <c r="A234" s="287"/>
      <c r="B234" s="287"/>
      <c r="C234" s="287"/>
      <c r="D234" s="287"/>
    </row>
    <row r="235" spans="1:4" x14ac:dyDescent="0.2">
      <c r="A235" s="287"/>
      <c r="B235" s="287"/>
      <c r="C235" s="287"/>
      <c r="D235" s="287"/>
    </row>
    <row r="236" spans="1:4" x14ac:dyDescent="0.2">
      <c r="A236" s="287"/>
      <c r="B236" s="287"/>
      <c r="C236" s="287"/>
      <c r="D236" s="287"/>
    </row>
    <row r="237" spans="1:4" x14ac:dyDescent="0.2">
      <c r="A237" s="287"/>
      <c r="B237" s="287"/>
      <c r="C237" s="287"/>
      <c r="D237" s="287"/>
    </row>
    <row r="238" spans="1:4" x14ac:dyDescent="0.2">
      <c r="A238" s="287"/>
      <c r="B238" s="287"/>
      <c r="C238" s="287"/>
      <c r="D238" s="287"/>
    </row>
    <row r="239" spans="1:4" x14ac:dyDescent="0.2">
      <c r="A239" s="287"/>
      <c r="B239" s="287"/>
      <c r="C239" s="287"/>
      <c r="D239" s="287"/>
    </row>
    <row r="240" spans="1:4" x14ac:dyDescent="0.2">
      <c r="A240" s="287"/>
      <c r="B240" s="287"/>
      <c r="C240" s="287"/>
      <c r="D240" s="287"/>
    </row>
    <row r="241" spans="1:4" x14ac:dyDescent="0.2">
      <c r="A241" s="287"/>
      <c r="B241" s="287"/>
      <c r="C241" s="287"/>
      <c r="D241" s="287"/>
    </row>
    <row r="242" spans="1:4" x14ac:dyDescent="0.2">
      <c r="A242" s="287"/>
      <c r="B242" s="287"/>
      <c r="C242" s="287"/>
      <c r="D242" s="287"/>
    </row>
    <row r="243" spans="1:4" x14ac:dyDescent="0.2">
      <c r="A243" s="287"/>
      <c r="B243" s="287"/>
      <c r="C243" s="287"/>
      <c r="D243" s="287"/>
    </row>
    <row r="244" spans="1:4" x14ac:dyDescent="0.2">
      <c r="A244" s="287"/>
      <c r="B244" s="287"/>
      <c r="C244" s="287"/>
      <c r="D244" s="287"/>
    </row>
    <row r="245" spans="1:4" x14ac:dyDescent="0.2">
      <c r="A245" s="287"/>
      <c r="B245" s="287"/>
      <c r="C245" s="287"/>
      <c r="D245" s="287"/>
    </row>
    <row r="246" spans="1:4" x14ac:dyDescent="0.2">
      <c r="A246" s="287"/>
      <c r="B246" s="287"/>
      <c r="C246" s="287"/>
      <c r="D246" s="287"/>
    </row>
    <row r="247" spans="1:4" x14ac:dyDescent="0.2">
      <c r="A247" s="287"/>
      <c r="B247" s="287"/>
      <c r="C247" s="287"/>
      <c r="D247" s="287"/>
    </row>
    <row r="248" spans="1:4" x14ac:dyDescent="0.2">
      <c r="A248" s="287"/>
      <c r="B248" s="287"/>
      <c r="C248" s="287"/>
      <c r="D248" s="287"/>
    </row>
    <row r="249" spans="1:4" x14ac:dyDescent="0.2">
      <c r="A249" s="287"/>
      <c r="B249" s="287"/>
      <c r="C249" s="287"/>
      <c r="D249" s="287"/>
    </row>
    <row r="250" spans="1:4" x14ac:dyDescent="0.2">
      <c r="A250" s="287"/>
      <c r="B250" s="287"/>
      <c r="C250" s="287"/>
      <c r="D250" s="287"/>
    </row>
    <row r="251" spans="1:4" x14ac:dyDescent="0.2">
      <c r="A251" s="287"/>
      <c r="B251" s="287"/>
      <c r="C251" s="287"/>
      <c r="D251" s="287"/>
    </row>
    <row r="252" spans="1:4" x14ac:dyDescent="0.2">
      <c r="A252" s="287"/>
      <c r="B252" s="287"/>
      <c r="C252" s="287"/>
      <c r="D252" s="287"/>
    </row>
    <row r="253" spans="1:4" x14ac:dyDescent="0.2">
      <c r="A253" s="287"/>
      <c r="B253" s="287"/>
      <c r="C253" s="287"/>
      <c r="D253" s="287"/>
    </row>
    <row r="254" spans="1:4" x14ac:dyDescent="0.2">
      <c r="A254" s="287"/>
      <c r="B254" s="287"/>
      <c r="C254" s="287"/>
      <c r="D254" s="287"/>
    </row>
    <row r="255" spans="1:4" x14ac:dyDescent="0.2">
      <c r="A255" s="287"/>
      <c r="B255" s="287"/>
      <c r="C255" s="287"/>
      <c r="D255" s="287"/>
    </row>
    <row r="256" spans="1:4" x14ac:dyDescent="0.2">
      <c r="A256" s="287"/>
      <c r="B256" s="287"/>
      <c r="C256" s="287"/>
      <c r="D256" s="287"/>
    </row>
    <row r="257" spans="1:4" x14ac:dyDescent="0.2">
      <c r="A257" s="287"/>
      <c r="B257" s="287"/>
      <c r="C257" s="287"/>
      <c r="D257" s="287"/>
    </row>
    <row r="258" spans="1:4" x14ac:dyDescent="0.2">
      <c r="A258" s="287"/>
      <c r="B258" s="287"/>
      <c r="C258" s="287"/>
      <c r="D258" s="287"/>
    </row>
    <row r="259" spans="1:4" x14ac:dyDescent="0.2">
      <c r="A259" s="287"/>
      <c r="B259" s="287"/>
      <c r="C259" s="287"/>
      <c r="D259" s="287"/>
    </row>
    <row r="260" spans="1:4" x14ac:dyDescent="0.2">
      <c r="A260" s="287"/>
      <c r="B260" s="287"/>
      <c r="C260" s="287"/>
      <c r="D260" s="287"/>
    </row>
    <row r="261" spans="1:4" x14ac:dyDescent="0.2">
      <c r="A261" s="287"/>
      <c r="B261" s="287"/>
      <c r="C261" s="287"/>
      <c r="D261" s="287"/>
    </row>
    <row r="262" spans="1:4" x14ac:dyDescent="0.2">
      <c r="A262" s="287"/>
      <c r="B262" s="287"/>
      <c r="C262" s="287"/>
      <c r="D262" s="287"/>
    </row>
    <row r="263" spans="1:4" x14ac:dyDescent="0.2">
      <c r="A263" s="287"/>
      <c r="B263" s="287"/>
      <c r="C263" s="287"/>
      <c r="D263" s="287"/>
    </row>
    <row r="264" spans="1:4" x14ac:dyDescent="0.2">
      <c r="A264" s="287"/>
      <c r="B264" s="287"/>
      <c r="C264" s="287"/>
      <c r="D264" s="287"/>
    </row>
    <row r="265" spans="1:4" x14ac:dyDescent="0.2">
      <c r="A265" s="287"/>
      <c r="B265" s="287"/>
      <c r="C265" s="287"/>
      <c r="D265" s="287"/>
    </row>
    <row r="266" spans="1:4" x14ac:dyDescent="0.2">
      <c r="A266" s="287"/>
      <c r="B266" s="287"/>
      <c r="C266" s="287"/>
      <c r="D266" s="287"/>
    </row>
    <row r="267" spans="1:4" x14ac:dyDescent="0.2">
      <c r="A267" s="287"/>
      <c r="B267" s="287"/>
      <c r="C267" s="287"/>
      <c r="D267" s="287"/>
    </row>
    <row r="268" spans="1:4" x14ac:dyDescent="0.2">
      <c r="A268" s="287"/>
      <c r="B268" s="287"/>
      <c r="C268" s="287"/>
      <c r="D268" s="287"/>
    </row>
    <row r="269" spans="1:4" x14ac:dyDescent="0.2">
      <c r="A269" s="287"/>
      <c r="B269" s="287"/>
      <c r="C269" s="287"/>
      <c r="D269" s="287"/>
    </row>
    <row r="270" spans="1:4" x14ac:dyDescent="0.2">
      <c r="A270" s="287"/>
      <c r="B270" s="287"/>
      <c r="C270" s="287"/>
      <c r="D270" s="287"/>
    </row>
    <row r="271" spans="1:4" x14ac:dyDescent="0.2">
      <c r="A271" s="287"/>
      <c r="B271" s="287"/>
      <c r="C271" s="287"/>
      <c r="D271" s="287"/>
    </row>
    <row r="272" spans="1:4" x14ac:dyDescent="0.2">
      <c r="A272" s="287"/>
      <c r="B272" s="287"/>
      <c r="C272" s="287"/>
      <c r="D272" s="287"/>
    </row>
    <row r="273" spans="1:4" x14ac:dyDescent="0.2">
      <c r="A273" s="287"/>
      <c r="B273" s="287"/>
      <c r="C273" s="287"/>
      <c r="D273" s="287"/>
    </row>
    <row r="274" spans="1:4" x14ac:dyDescent="0.2">
      <c r="A274" s="287"/>
      <c r="B274" s="287"/>
      <c r="C274" s="287"/>
      <c r="D274" s="287"/>
    </row>
    <row r="275" spans="1:4" x14ac:dyDescent="0.2">
      <c r="A275" s="287"/>
      <c r="B275" s="287"/>
      <c r="C275" s="287"/>
      <c r="D275" s="287"/>
    </row>
    <row r="276" spans="1:4" x14ac:dyDescent="0.2">
      <c r="A276" s="287"/>
      <c r="B276" s="287"/>
      <c r="C276" s="287"/>
      <c r="D276" s="287"/>
    </row>
    <row r="277" spans="1:4" x14ac:dyDescent="0.2">
      <c r="A277" s="287"/>
      <c r="B277" s="287"/>
      <c r="C277" s="287"/>
      <c r="D277" s="287"/>
    </row>
    <row r="278" spans="1:4" x14ac:dyDescent="0.2">
      <c r="A278" s="287"/>
      <c r="B278" s="287"/>
      <c r="C278" s="287"/>
      <c r="D278" s="287"/>
    </row>
    <row r="279" spans="1:4" x14ac:dyDescent="0.2">
      <c r="A279" s="287"/>
      <c r="B279" s="287"/>
      <c r="C279" s="287"/>
      <c r="D279" s="287"/>
    </row>
    <row r="280" spans="1:4" x14ac:dyDescent="0.2">
      <c r="A280" s="287"/>
      <c r="B280" s="287"/>
      <c r="C280" s="287"/>
      <c r="D280" s="287"/>
    </row>
    <row r="281" spans="1:4" x14ac:dyDescent="0.2">
      <c r="A281" s="287"/>
      <c r="B281" s="287"/>
      <c r="C281" s="287"/>
      <c r="D281" s="287"/>
    </row>
    <row r="282" spans="1:4" x14ac:dyDescent="0.2">
      <c r="A282" s="287"/>
      <c r="B282" s="287"/>
      <c r="C282" s="287"/>
      <c r="D282" s="287"/>
    </row>
    <row r="283" spans="1:4" x14ac:dyDescent="0.2">
      <c r="A283" s="287"/>
      <c r="B283" s="287"/>
      <c r="C283" s="287"/>
      <c r="D283" s="287"/>
    </row>
    <row r="284" spans="1:4" x14ac:dyDescent="0.2">
      <c r="A284" s="287"/>
      <c r="B284" s="287"/>
      <c r="C284" s="287"/>
      <c r="D284" s="287"/>
    </row>
    <row r="285" spans="1:4" x14ac:dyDescent="0.2">
      <c r="A285" s="287"/>
      <c r="B285" s="287"/>
      <c r="C285" s="287"/>
      <c r="D285" s="287"/>
    </row>
  </sheetData>
  <mergeCells count="12">
    <mergeCell ref="A2:E2"/>
    <mergeCell ref="A3:E3"/>
    <mergeCell ref="A1:E1"/>
    <mergeCell ref="A4:E4"/>
    <mergeCell ref="A5:E5"/>
    <mergeCell ref="A6:F6"/>
    <mergeCell ref="A7:E7"/>
    <mergeCell ref="A8:A9"/>
    <mergeCell ref="B8:B9"/>
    <mergeCell ref="C8:C9"/>
    <mergeCell ref="D8:D9"/>
    <mergeCell ref="E8:E9"/>
  </mergeCells>
  <pageMargins left="0.78740157480314965" right="0.27559055118110237" top="0.98425196850393704" bottom="0.78740157480314965" header="0.51181102362204722" footer="0.51181102362204722"/>
  <pageSetup paperSize="9" scale="68" fitToHeight="0" orientation="portrait" r:id="rId1"/>
  <headerFooter alignWithMargins="0"/>
  <rowBreaks count="7" manualBreakCount="7">
    <brk id="26" max="5" man="1"/>
    <brk id="47" max="5" man="1"/>
    <brk id="75" max="5" man="1"/>
    <brk id="94" max="5" man="1"/>
    <brk id="112" max="5" man="1"/>
    <brk id="135" max="5" man="1"/>
    <brk id="15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55"/>
  <sheetViews>
    <sheetView view="pageBreakPreview" zoomScale="90" zoomScaleNormal="100" zoomScaleSheetLayoutView="90" zoomScalePageLayoutView="140" workbookViewId="0">
      <selection activeCell="A4" sqref="A4:D4"/>
    </sheetView>
  </sheetViews>
  <sheetFormatPr defaultRowHeight="12.75" x14ac:dyDescent="0.2"/>
  <cols>
    <col min="1" max="1" width="80.42578125" style="94" customWidth="1"/>
    <col min="2" max="2" width="14.42578125" style="94" customWidth="1"/>
    <col min="3" max="3" width="16.28515625" style="94" customWidth="1"/>
    <col min="4" max="4" width="15.42578125" style="94" customWidth="1"/>
    <col min="5" max="5" width="13" style="94" hidden="1" customWidth="1"/>
    <col min="6" max="6" width="0" style="94" hidden="1" customWidth="1"/>
    <col min="7" max="7" width="12.140625" style="94" hidden="1" customWidth="1"/>
    <col min="8" max="8" width="0" style="94" hidden="1" customWidth="1"/>
    <col min="9" max="9" width="13.140625" style="94" hidden="1" customWidth="1"/>
    <col min="10" max="10" width="0" style="94" hidden="1" customWidth="1"/>
    <col min="11" max="16384" width="9.140625" style="94"/>
  </cols>
  <sheetData>
    <row r="1" spans="1:10" ht="18.75" x14ac:dyDescent="0.3">
      <c r="A1" s="438" t="s">
        <v>325</v>
      </c>
      <c r="B1" s="438"/>
      <c r="C1" s="438"/>
      <c r="D1" s="438"/>
      <c r="E1" s="438"/>
    </row>
    <row r="2" spans="1:10" ht="18.75" x14ac:dyDescent="0.3">
      <c r="A2" s="393" t="s">
        <v>320</v>
      </c>
      <c r="B2" s="393"/>
      <c r="C2" s="393"/>
      <c r="D2" s="393"/>
    </row>
    <row r="3" spans="1:10" ht="18.75" x14ac:dyDescent="0.3">
      <c r="A3" s="288"/>
      <c r="B3" s="288"/>
      <c r="C3" s="288"/>
      <c r="D3" s="288"/>
    </row>
    <row r="4" spans="1:10" ht="18.75" x14ac:dyDescent="0.3">
      <c r="A4" s="404" t="s">
        <v>362</v>
      </c>
      <c r="B4" s="404"/>
      <c r="C4" s="404"/>
      <c r="D4" s="404"/>
    </row>
    <row r="5" spans="1:10" ht="18.75" x14ac:dyDescent="0.3">
      <c r="A5" s="288"/>
      <c r="B5" s="288"/>
      <c r="C5" s="288"/>
      <c r="D5" s="288"/>
    </row>
    <row r="6" spans="1:10" ht="18.75" x14ac:dyDescent="0.3">
      <c r="A6" s="289" t="s">
        <v>267</v>
      </c>
      <c r="B6" s="288"/>
      <c r="C6" s="288"/>
      <c r="D6" s="288"/>
    </row>
    <row r="7" spans="1:10" ht="33" customHeight="1" x14ac:dyDescent="0.3">
      <c r="A7" s="423" t="s">
        <v>326</v>
      </c>
      <c r="B7" s="423"/>
      <c r="C7" s="423"/>
      <c r="D7" s="423"/>
    </row>
    <row r="8" spans="1:10" ht="18.75" x14ac:dyDescent="0.3">
      <c r="A8" s="288"/>
      <c r="B8" s="288"/>
      <c r="C8" s="288"/>
      <c r="D8" s="288"/>
    </row>
    <row r="9" spans="1:10" ht="18.75" x14ac:dyDescent="0.3">
      <c r="A9" s="424"/>
      <c r="B9" s="424"/>
      <c r="C9" s="424"/>
      <c r="D9" s="288"/>
    </row>
    <row r="10" spans="1:10" x14ac:dyDescent="0.2">
      <c r="A10" s="425" t="s">
        <v>107</v>
      </c>
      <c r="B10" s="427" t="s">
        <v>268</v>
      </c>
      <c r="C10" s="427" t="s">
        <v>269</v>
      </c>
      <c r="D10" s="429" t="s">
        <v>110</v>
      </c>
    </row>
    <row r="11" spans="1:10" ht="34.5" customHeight="1" x14ac:dyDescent="0.2">
      <c r="A11" s="426"/>
      <c r="B11" s="428"/>
      <c r="C11" s="428"/>
      <c r="D11" s="430"/>
    </row>
    <row r="12" spans="1:10" ht="18.75" x14ac:dyDescent="0.3">
      <c r="A12" s="117" t="s">
        <v>111</v>
      </c>
      <c r="B12" s="290" t="s">
        <v>112</v>
      </c>
      <c r="C12" s="291" t="s">
        <v>299</v>
      </c>
      <c r="D12" s="134">
        <f>D13+D14+D15+D16+D17</f>
        <v>19991.7</v>
      </c>
      <c r="E12" s="98" t="e">
        <f>#REF!+#REF!</f>
        <v>#REF!</v>
      </c>
      <c r="F12" s="98" t="e">
        <f>D12-E12</f>
        <v>#REF!</v>
      </c>
      <c r="H12" s="98" t="s">
        <v>338</v>
      </c>
      <c r="I12" s="98">
        <f>D13+D14</f>
        <v>5665.9000000000005</v>
      </c>
      <c r="J12" s="98"/>
    </row>
    <row r="13" spans="1:10" ht="37.5" x14ac:dyDescent="0.3">
      <c r="A13" s="174" t="s">
        <v>113</v>
      </c>
      <c r="B13" s="292" t="s">
        <v>112</v>
      </c>
      <c r="C13" s="110" t="s">
        <v>114</v>
      </c>
      <c r="D13" s="103">
        <v>1327.8</v>
      </c>
      <c r="G13" s="94">
        <f>'Прилож 2 функц '!E15</f>
        <v>1327.8</v>
      </c>
      <c r="H13" s="98">
        <f>D13-G13</f>
        <v>0</v>
      </c>
      <c r="I13" s="94">
        <f>'СВОДНАЯ БР 2020'!E12</f>
        <v>1327.8</v>
      </c>
      <c r="J13" s="94">
        <f>G13-I13</f>
        <v>0</v>
      </c>
    </row>
    <row r="14" spans="1:10" ht="56.25" customHeight="1" x14ac:dyDescent="0.3">
      <c r="A14" s="104" t="s">
        <v>122</v>
      </c>
      <c r="B14" s="110" t="s">
        <v>112</v>
      </c>
      <c r="C14" s="110" t="s">
        <v>121</v>
      </c>
      <c r="D14" s="103">
        <v>4338.1000000000004</v>
      </c>
      <c r="G14" s="94">
        <f>'Прилож №3 ведомств.'!E16</f>
        <v>4338.1000000000004</v>
      </c>
      <c r="H14" s="98">
        <f t="shared" ref="H14:H39" si="0">D14-G14</f>
        <v>0</v>
      </c>
      <c r="I14" s="94">
        <f>'СВОДНАЯ БР 2020'!E16</f>
        <v>4338.1000000000004</v>
      </c>
      <c r="J14" s="94">
        <f t="shared" ref="J14:J39" si="1">G14-I14</f>
        <v>0</v>
      </c>
    </row>
    <row r="15" spans="1:10" ht="56.25" x14ac:dyDescent="0.3">
      <c r="A15" s="105" t="s">
        <v>132</v>
      </c>
      <c r="B15" s="110" t="s">
        <v>112</v>
      </c>
      <c r="C15" s="293" t="s">
        <v>133</v>
      </c>
      <c r="D15" s="294">
        <f>14591.4-749.1</f>
        <v>13842.3</v>
      </c>
      <c r="E15" s="98"/>
      <c r="G15" s="94">
        <f>'Прилож №3 ведомств.'!E33</f>
        <v>13842.300000000001</v>
      </c>
      <c r="H15" s="98">
        <f t="shared" si="0"/>
        <v>0</v>
      </c>
      <c r="I15" s="94">
        <f>'СВОДНАЯ БР 2020'!E33</f>
        <v>13842.3</v>
      </c>
      <c r="J15" s="94">
        <f t="shared" si="1"/>
        <v>0</v>
      </c>
    </row>
    <row r="16" spans="1:10" ht="18.75" x14ac:dyDescent="0.3">
      <c r="A16" s="117" t="s">
        <v>143</v>
      </c>
      <c r="B16" s="101" t="s">
        <v>112</v>
      </c>
      <c r="C16" s="101" t="s">
        <v>144</v>
      </c>
      <c r="D16" s="103">
        <v>30</v>
      </c>
      <c r="G16" s="94">
        <f>'Прилож №3 ведомств.'!E51</f>
        <v>30</v>
      </c>
      <c r="H16" s="98">
        <f t="shared" si="0"/>
        <v>0</v>
      </c>
      <c r="I16" s="94">
        <v>30</v>
      </c>
      <c r="J16" s="94">
        <f t="shared" si="1"/>
        <v>0</v>
      </c>
    </row>
    <row r="17" spans="1:10" ht="18.75" x14ac:dyDescent="0.3">
      <c r="A17" s="117" t="s">
        <v>149</v>
      </c>
      <c r="B17" s="101" t="s">
        <v>112</v>
      </c>
      <c r="C17" s="101" t="s">
        <v>150</v>
      </c>
      <c r="D17" s="103">
        <f>96+357.5</f>
        <v>453.5</v>
      </c>
      <c r="G17" s="94">
        <f>'Прилож №3 ведомств.'!E27+'Прилож №3 ведомств.'!E55</f>
        <v>453.5</v>
      </c>
      <c r="H17" s="98">
        <f t="shared" si="0"/>
        <v>0</v>
      </c>
      <c r="I17" s="94">
        <f>'СВОДНАЯ БР 2020'!E27+'СВОДНАЯ БР 2020'!E55</f>
        <v>453.5</v>
      </c>
      <c r="J17" s="94">
        <f t="shared" si="1"/>
        <v>0</v>
      </c>
    </row>
    <row r="18" spans="1:10" ht="37.5" x14ac:dyDescent="0.3">
      <c r="A18" s="112" t="s">
        <v>155</v>
      </c>
      <c r="B18" s="163" t="s">
        <v>121</v>
      </c>
      <c r="C18" s="101" t="s">
        <v>299</v>
      </c>
      <c r="D18" s="103">
        <f>D19</f>
        <v>150</v>
      </c>
      <c r="G18" s="94">
        <f>'Прилож №3 ведомств.'!E66</f>
        <v>150</v>
      </c>
      <c r="H18" s="98">
        <f t="shared" si="0"/>
        <v>0</v>
      </c>
      <c r="I18" s="94">
        <f>'СВОДНАЯ БР 2020'!E66</f>
        <v>150</v>
      </c>
      <c r="J18" s="94">
        <f t="shared" si="1"/>
        <v>0</v>
      </c>
    </row>
    <row r="19" spans="1:10" ht="37.5" x14ac:dyDescent="0.3">
      <c r="A19" s="105" t="s">
        <v>157</v>
      </c>
      <c r="B19" s="163" t="s">
        <v>121</v>
      </c>
      <c r="C19" s="101" t="s">
        <v>158</v>
      </c>
      <c r="D19" s="103">
        <v>150</v>
      </c>
      <c r="G19" s="94">
        <f>'Прилож №3 ведомств.'!E67</f>
        <v>150</v>
      </c>
      <c r="H19" s="98">
        <f t="shared" si="0"/>
        <v>0</v>
      </c>
      <c r="I19" s="94">
        <v>150</v>
      </c>
      <c r="J19" s="94">
        <f t="shared" si="1"/>
        <v>0</v>
      </c>
    </row>
    <row r="20" spans="1:10" ht="18.75" x14ac:dyDescent="0.3">
      <c r="A20" s="159" t="s">
        <v>162</v>
      </c>
      <c r="B20" s="146" t="s">
        <v>133</v>
      </c>
      <c r="C20" s="146" t="s">
        <v>299</v>
      </c>
      <c r="D20" s="249">
        <f>D21</f>
        <v>726.2</v>
      </c>
      <c r="G20" s="94">
        <f>'Прилож №3 ведомств.'!E71</f>
        <v>726.2</v>
      </c>
      <c r="H20" s="98">
        <f t="shared" si="0"/>
        <v>0</v>
      </c>
      <c r="I20" s="94">
        <f>I21</f>
        <v>726.2</v>
      </c>
      <c r="J20" s="94">
        <f t="shared" si="1"/>
        <v>0</v>
      </c>
    </row>
    <row r="21" spans="1:10" ht="18.75" x14ac:dyDescent="0.3">
      <c r="A21" s="159" t="s">
        <v>163</v>
      </c>
      <c r="B21" s="146" t="s">
        <v>133</v>
      </c>
      <c r="C21" s="146" t="s">
        <v>112</v>
      </c>
      <c r="D21" s="249">
        <v>726.2</v>
      </c>
      <c r="G21" s="94">
        <f>'Прилож №3 ведомств.'!E72</f>
        <v>726.2</v>
      </c>
      <c r="H21" s="98">
        <f t="shared" si="0"/>
        <v>0</v>
      </c>
      <c r="I21" s="94">
        <f>'СВОДНАЯ БР 2020'!E71</f>
        <v>726.2</v>
      </c>
      <c r="J21" s="94">
        <f t="shared" si="1"/>
        <v>0</v>
      </c>
    </row>
    <row r="22" spans="1:10" ht="18.75" x14ac:dyDescent="0.3">
      <c r="A22" s="117" t="s">
        <v>169</v>
      </c>
      <c r="B22" s="101" t="s">
        <v>170</v>
      </c>
      <c r="C22" s="101" t="s">
        <v>299</v>
      </c>
      <c r="D22" s="138">
        <f>D23</f>
        <v>32387.3</v>
      </c>
      <c r="E22" s="98"/>
      <c r="G22" s="94">
        <f>'Прилож №3 ведомств.'!E79</f>
        <v>32387.300000000003</v>
      </c>
      <c r="H22" s="98">
        <f t="shared" si="0"/>
        <v>0</v>
      </c>
      <c r="I22" s="94">
        <f>'СВОДНАЯ БР 2020'!E79</f>
        <v>32387.300000000003</v>
      </c>
      <c r="J22" s="94">
        <f t="shared" si="1"/>
        <v>0</v>
      </c>
    </row>
    <row r="23" spans="1:10" ht="18.75" x14ac:dyDescent="0.3">
      <c r="A23" s="295" t="s">
        <v>171</v>
      </c>
      <c r="B23" s="116" t="s">
        <v>170</v>
      </c>
      <c r="C23" s="116" t="s">
        <v>121</v>
      </c>
      <c r="D23" s="155">
        <v>32387.3</v>
      </c>
      <c r="E23" s="98" t="e">
        <f>#REF!</f>
        <v>#REF!</v>
      </c>
      <c r="F23" s="98" t="e">
        <f>D23-E23</f>
        <v>#REF!</v>
      </c>
      <c r="G23" s="94">
        <f>'Прилож №3 ведомств.'!E80</f>
        <v>32387.300000000003</v>
      </c>
      <c r="H23" s="98">
        <f t="shared" si="0"/>
        <v>0</v>
      </c>
      <c r="I23" s="94">
        <f>'СВОДНАЯ БР 2020'!E80</f>
        <v>32387.300000000003</v>
      </c>
      <c r="J23" s="94">
        <f t="shared" si="1"/>
        <v>0</v>
      </c>
    </row>
    <row r="24" spans="1:10" ht="18.75" x14ac:dyDescent="0.3">
      <c r="A24" s="117" t="s">
        <v>183</v>
      </c>
      <c r="B24" s="101" t="s">
        <v>184</v>
      </c>
      <c r="C24" s="101" t="s">
        <v>299</v>
      </c>
      <c r="D24" s="138">
        <f>D25+D26</f>
        <v>1492.8</v>
      </c>
      <c r="G24" s="94">
        <f>'Прилож №3 ведомств.'!E104</f>
        <v>1492.8</v>
      </c>
      <c r="H24" s="98">
        <f t="shared" si="0"/>
        <v>0</v>
      </c>
      <c r="I24" s="94">
        <f>'СВОДНАЯ БР 2020'!E104</f>
        <v>1492.8</v>
      </c>
      <c r="J24" s="94">
        <f t="shared" si="1"/>
        <v>0</v>
      </c>
    </row>
    <row r="25" spans="1:10" ht="37.5" x14ac:dyDescent="0.3">
      <c r="A25" s="105" t="s">
        <v>185</v>
      </c>
      <c r="B25" s="101" t="s">
        <v>184</v>
      </c>
      <c r="C25" s="101" t="s">
        <v>170</v>
      </c>
      <c r="D25" s="138">
        <v>127.8</v>
      </c>
      <c r="G25" s="94">
        <f>'Прилож №3 ведомств.'!E105</f>
        <v>127.8</v>
      </c>
      <c r="H25" s="98">
        <f t="shared" si="0"/>
        <v>0</v>
      </c>
      <c r="I25" s="94">
        <v>127.8</v>
      </c>
      <c r="J25" s="94">
        <f t="shared" si="1"/>
        <v>0</v>
      </c>
    </row>
    <row r="26" spans="1:10" ht="18.75" x14ac:dyDescent="0.3">
      <c r="A26" s="117" t="s">
        <v>192</v>
      </c>
      <c r="B26" s="101" t="s">
        <v>184</v>
      </c>
      <c r="C26" s="101" t="s">
        <v>158</v>
      </c>
      <c r="D26" s="138">
        <v>1365</v>
      </c>
      <c r="G26" s="94">
        <f>'Прилож №3 ведомств.'!E109</f>
        <v>1365</v>
      </c>
      <c r="H26" s="98">
        <f t="shared" si="0"/>
        <v>0</v>
      </c>
      <c r="I26" s="94">
        <f>'СВОДНАЯ БР 2020'!E109</f>
        <v>1365</v>
      </c>
      <c r="J26" s="94">
        <f t="shared" si="1"/>
        <v>0</v>
      </c>
    </row>
    <row r="27" spans="1:10" ht="18.75" x14ac:dyDescent="0.3">
      <c r="A27" s="117" t="s">
        <v>206</v>
      </c>
      <c r="B27" s="101" t="s">
        <v>207</v>
      </c>
      <c r="C27" s="101" t="s">
        <v>299</v>
      </c>
      <c r="D27" s="138">
        <f>D28+D29</f>
        <v>8905.5</v>
      </c>
      <c r="G27" s="94">
        <f>'Прилож №3 ведомств.'!E133</f>
        <v>8905.5</v>
      </c>
      <c r="H27" s="98">
        <f t="shared" si="0"/>
        <v>0</v>
      </c>
      <c r="I27" s="94">
        <f>'СВОДНАЯ БР 2020'!E132</f>
        <v>8905.5</v>
      </c>
      <c r="J27" s="94">
        <f t="shared" si="1"/>
        <v>0</v>
      </c>
    </row>
    <row r="28" spans="1:10" ht="18.75" x14ac:dyDescent="0.3">
      <c r="A28" s="296" t="s">
        <v>208</v>
      </c>
      <c r="B28" s="101" t="s">
        <v>207</v>
      </c>
      <c r="C28" s="101" t="s">
        <v>112</v>
      </c>
      <c r="D28" s="138">
        <v>5585.5</v>
      </c>
      <c r="G28" s="94">
        <f>'Прилож №3 ведомств.'!E134</f>
        <v>5585.5</v>
      </c>
      <c r="H28" s="98">
        <f t="shared" si="0"/>
        <v>0</v>
      </c>
      <c r="I28" s="94">
        <f>'СВОДНАЯ БР 2020'!E133</f>
        <v>5585.5</v>
      </c>
      <c r="J28" s="94">
        <f t="shared" si="1"/>
        <v>0</v>
      </c>
    </row>
    <row r="29" spans="1:10" ht="18.75" x14ac:dyDescent="0.3">
      <c r="A29" s="117" t="s">
        <v>304</v>
      </c>
      <c r="B29" s="101" t="s">
        <v>207</v>
      </c>
      <c r="C29" s="101" t="s">
        <v>133</v>
      </c>
      <c r="D29" s="138">
        <v>3320</v>
      </c>
      <c r="G29" s="94">
        <f>'Прилож №3 ведомств.'!E139</f>
        <v>3320</v>
      </c>
      <c r="H29" s="98">
        <f t="shared" si="0"/>
        <v>0</v>
      </c>
      <c r="I29" s="94">
        <f>'СВОДНАЯ БР 2020'!E138</f>
        <v>3320</v>
      </c>
      <c r="J29" s="94">
        <f t="shared" si="1"/>
        <v>0</v>
      </c>
    </row>
    <row r="30" spans="1:10" ht="18.75" x14ac:dyDescent="0.3">
      <c r="A30" s="117" t="s">
        <v>212</v>
      </c>
      <c r="B30" s="101" t="s">
        <v>213</v>
      </c>
      <c r="C30" s="101" t="s">
        <v>299</v>
      </c>
      <c r="D30" s="138">
        <f>D31+D32+D33</f>
        <v>13078.5</v>
      </c>
      <c r="G30" s="94">
        <f>'Прилож №3 ведомств.'!E144</f>
        <v>13078.5</v>
      </c>
      <c r="H30" s="98">
        <f t="shared" si="0"/>
        <v>0</v>
      </c>
      <c r="I30" s="94">
        <f>'СВОДНАЯ БР 2020'!E143</f>
        <v>13078.5</v>
      </c>
      <c r="J30" s="94">
        <f t="shared" si="1"/>
        <v>0</v>
      </c>
    </row>
    <row r="31" spans="1:10" ht="18.75" x14ac:dyDescent="0.3">
      <c r="A31" s="117" t="s">
        <v>214</v>
      </c>
      <c r="B31" s="101" t="s">
        <v>213</v>
      </c>
      <c r="C31" s="101" t="s">
        <v>112</v>
      </c>
      <c r="D31" s="138">
        <v>245</v>
      </c>
      <c r="F31" s="98"/>
      <c r="G31" s="94">
        <f>'Прилож №3 ведомств.'!E145</f>
        <v>245</v>
      </c>
      <c r="H31" s="98">
        <f t="shared" si="0"/>
        <v>0</v>
      </c>
      <c r="I31" s="94">
        <f>'СВОДНАЯ БР 2020'!E144</f>
        <v>245</v>
      </c>
      <c r="J31" s="94">
        <f t="shared" si="1"/>
        <v>0</v>
      </c>
    </row>
    <row r="32" spans="1:10" ht="18.75" x14ac:dyDescent="0.3">
      <c r="A32" s="117" t="s">
        <v>301</v>
      </c>
      <c r="B32" s="101" t="s">
        <v>213</v>
      </c>
      <c r="C32" s="101" t="s">
        <v>121</v>
      </c>
      <c r="D32" s="138">
        <v>2169.6999999999998</v>
      </c>
      <c r="F32" s="98"/>
      <c r="G32" s="94">
        <f>'Прилож №3 ведомств.'!E149</f>
        <v>2169.6999999999998</v>
      </c>
      <c r="H32" s="98">
        <f t="shared" si="0"/>
        <v>0</v>
      </c>
      <c r="I32" s="94">
        <f>'СВОДНАЯ БР 2020'!E149</f>
        <v>2169.6999999999998</v>
      </c>
      <c r="J32" s="94">
        <f t="shared" si="1"/>
        <v>0</v>
      </c>
    </row>
    <row r="33" spans="1:10" ht="18.75" x14ac:dyDescent="0.3">
      <c r="A33" s="295" t="s">
        <v>220</v>
      </c>
      <c r="B33" s="116" t="s">
        <v>213</v>
      </c>
      <c r="C33" s="116" t="s">
        <v>133</v>
      </c>
      <c r="D33" s="138">
        <v>10663.8</v>
      </c>
      <c r="G33" s="94">
        <f>'Прилож №3 ведомств.'!E153</f>
        <v>10663.8</v>
      </c>
      <c r="H33" s="98">
        <f t="shared" si="0"/>
        <v>0</v>
      </c>
      <c r="I33" s="94">
        <f>'СВОДНАЯ БР 2020'!E152</f>
        <v>10663.8</v>
      </c>
      <c r="J33" s="94">
        <f t="shared" si="1"/>
        <v>0</v>
      </c>
    </row>
    <row r="34" spans="1:10" ht="18.75" x14ac:dyDescent="0.3">
      <c r="A34" s="295" t="s">
        <v>227</v>
      </c>
      <c r="B34" s="116" t="s">
        <v>144</v>
      </c>
      <c r="C34" s="297" t="s">
        <v>299</v>
      </c>
      <c r="D34" s="138">
        <f>D35</f>
        <v>12254.1</v>
      </c>
      <c r="F34" s="98"/>
      <c r="G34" s="94">
        <f>'Прилож №3 ведомств.'!E160</f>
        <v>12254.1</v>
      </c>
      <c r="H34" s="98">
        <f t="shared" si="0"/>
        <v>0</v>
      </c>
      <c r="I34" s="94">
        <f>'СВОДНАЯ БР 2020'!E159</f>
        <v>12254.1</v>
      </c>
      <c r="J34" s="94">
        <f>G34-I34</f>
        <v>0</v>
      </c>
    </row>
    <row r="35" spans="1:10" ht="18.75" x14ac:dyDescent="0.3">
      <c r="A35" s="117" t="s">
        <v>228</v>
      </c>
      <c r="B35" s="101" t="s">
        <v>144</v>
      </c>
      <c r="C35" s="298" t="s">
        <v>112</v>
      </c>
      <c r="D35" s="138">
        <v>12254.1</v>
      </c>
      <c r="G35" s="94">
        <f>'Прилож №3 ведомств.'!E161</f>
        <v>12254.1</v>
      </c>
      <c r="H35" s="98">
        <f t="shared" si="0"/>
        <v>0</v>
      </c>
      <c r="I35" s="94">
        <f>'СВОДНАЯ БР 2020'!E160</f>
        <v>12254.1</v>
      </c>
      <c r="J35" s="94">
        <f t="shared" si="1"/>
        <v>0</v>
      </c>
    </row>
    <row r="36" spans="1:10" ht="18.75" x14ac:dyDescent="0.3">
      <c r="A36" s="295" t="s">
        <v>234</v>
      </c>
      <c r="B36" s="116" t="s">
        <v>235</v>
      </c>
      <c r="C36" s="298" t="s">
        <v>299</v>
      </c>
      <c r="D36" s="138">
        <f>D37+D38</f>
        <v>4518.8999999999996</v>
      </c>
      <c r="G36" s="94">
        <f>'Прилож №3 ведомств.'!E173</f>
        <v>4518.8999999999996</v>
      </c>
      <c r="H36" s="98">
        <f t="shared" si="0"/>
        <v>0</v>
      </c>
      <c r="I36" s="94">
        <f>'СВОДНАЯ БР 2020'!E172</f>
        <v>4518.8999999999996</v>
      </c>
      <c r="J36" s="94">
        <f t="shared" si="1"/>
        <v>0</v>
      </c>
    </row>
    <row r="37" spans="1:10" ht="18.75" x14ac:dyDescent="0.3">
      <c r="A37" s="117" t="s">
        <v>236</v>
      </c>
      <c r="B37" s="116" t="s">
        <v>235</v>
      </c>
      <c r="C37" s="298" t="s">
        <v>114</v>
      </c>
      <c r="D37" s="138">
        <v>1980.5</v>
      </c>
      <c r="G37" s="94">
        <f>'Прилож №3 ведомств.'!E174</f>
        <v>1980.5</v>
      </c>
      <c r="H37" s="98">
        <f t="shared" si="0"/>
        <v>0</v>
      </c>
      <c r="I37" s="94">
        <f>'СВОДНАЯ БР 2020'!E173</f>
        <v>1980.5</v>
      </c>
      <c r="J37" s="94">
        <f t="shared" si="1"/>
        <v>0</v>
      </c>
    </row>
    <row r="38" spans="1:10" ht="18.75" x14ac:dyDescent="0.3">
      <c r="A38" s="296" t="s">
        <v>240</v>
      </c>
      <c r="B38" s="116" t="s">
        <v>235</v>
      </c>
      <c r="C38" s="297" t="s">
        <v>133</v>
      </c>
      <c r="D38" s="138">
        <f>2537.7+0.7</f>
        <v>2538.3999999999996</v>
      </c>
      <c r="G38" s="94">
        <f>'Прилож №3 ведомств.'!E178</f>
        <v>2538.3999999999996</v>
      </c>
      <c r="H38" s="98">
        <f t="shared" si="0"/>
        <v>0</v>
      </c>
      <c r="I38" s="94">
        <f>'СВОДНАЯ БР 2020'!E177</f>
        <v>2538.3999999999996</v>
      </c>
      <c r="J38" s="94">
        <f t="shared" si="1"/>
        <v>0</v>
      </c>
    </row>
    <row r="39" spans="1:10" ht="18.75" x14ac:dyDescent="0.3">
      <c r="A39" s="268" t="s">
        <v>245</v>
      </c>
      <c r="B39" s="180"/>
      <c r="C39" s="299"/>
      <c r="D39" s="182">
        <f>D12+D18+D20+D22+D24+D27+D30+D34+D36</f>
        <v>93505</v>
      </c>
      <c r="E39" s="98" t="e">
        <f>D39-#REF!</f>
        <v>#REF!</v>
      </c>
      <c r="F39" s="98"/>
      <c r="G39" s="319">
        <f>'Прилож №3 ведомств.'!E187</f>
        <v>93505</v>
      </c>
      <c r="H39" s="98">
        <f t="shared" si="0"/>
        <v>0</v>
      </c>
      <c r="I39" s="98">
        <f>I13+I14+I15+I16+I17+I18+I20+I22+I24+I27+I30+I34++I36</f>
        <v>93505</v>
      </c>
      <c r="J39" s="94">
        <f t="shared" si="1"/>
        <v>0</v>
      </c>
    </row>
    <row r="40" spans="1:10" ht="18.75" x14ac:dyDescent="0.3">
      <c r="A40" s="183"/>
      <c r="B40" s="184"/>
      <c r="C40" s="185"/>
      <c r="D40" s="300"/>
      <c r="E40" s="98"/>
    </row>
    <row r="41" spans="1:10" ht="18.75" x14ac:dyDescent="0.3">
      <c r="A41" s="301"/>
      <c r="B41" s="302"/>
      <c r="C41" s="303"/>
      <c r="D41" s="301"/>
    </row>
    <row r="42" spans="1:10" ht="18.75" x14ac:dyDescent="0.3">
      <c r="A42" s="288"/>
      <c r="B42" s="288"/>
      <c r="C42" s="288"/>
      <c r="D42" s="288"/>
    </row>
    <row r="43" spans="1:10" ht="18.75" x14ac:dyDescent="0.3">
      <c r="A43" s="288"/>
      <c r="B43" s="288"/>
      <c r="C43" s="288"/>
      <c r="D43" s="288"/>
    </row>
    <row r="49" spans="1:4" x14ac:dyDescent="0.2">
      <c r="A49" s="190"/>
      <c r="B49" s="191"/>
      <c r="C49" s="191"/>
      <c r="D49" s="191"/>
    </row>
    <row r="50" spans="1:4" ht="15.75" x14ac:dyDescent="0.25">
      <c r="A50" s="192"/>
      <c r="B50" s="192"/>
      <c r="C50" s="192"/>
      <c r="D50" s="192"/>
    </row>
    <row r="51" spans="1:4" ht="15.75" x14ac:dyDescent="0.25">
      <c r="A51" s="192"/>
      <c r="B51" s="192"/>
      <c r="C51" s="192"/>
      <c r="D51" s="192"/>
    </row>
    <row r="52" spans="1:4" x14ac:dyDescent="0.2">
      <c r="A52" s="191"/>
      <c r="B52" s="191"/>
      <c r="C52" s="191"/>
      <c r="D52" s="191"/>
    </row>
    <row r="53" spans="1:4" x14ac:dyDescent="0.2">
      <c r="A53" s="191"/>
      <c r="B53" s="191"/>
      <c r="C53" s="191"/>
      <c r="D53" s="191"/>
    </row>
    <row r="54" spans="1:4" x14ac:dyDescent="0.2">
      <c r="A54" s="408"/>
      <c r="B54" s="408"/>
      <c r="C54" s="408"/>
      <c r="D54" s="193"/>
    </row>
    <row r="55" spans="1:4" x14ac:dyDescent="0.2">
      <c r="A55" s="194"/>
      <c r="B55" s="194"/>
      <c r="C55" s="194"/>
      <c r="D55" s="195"/>
    </row>
    <row r="56" spans="1:4" x14ac:dyDescent="0.2">
      <c r="A56" s="194"/>
      <c r="B56" s="194"/>
      <c r="C56" s="194"/>
      <c r="D56" s="194"/>
    </row>
    <row r="57" spans="1:4" x14ac:dyDescent="0.2">
      <c r="A57" s="190"/>
      <c r="B57" s="196"/>
      <c r="C57" s="194"/>
      <c r="D57" s="197"/>
    </row>
    <row r="58" spans="1:4" x14ac:dyDescent="0.2">
      <c r="A58" s="190"/>
      <c r="B58" s="198"/>
      <c r="C58" s="194"/>
      <c r="D58" s="197"/>
    </row>
    <row r="59" spans="1:4" x14ac:dyDescent="0.2">
      <c r="A59" s="199"/>
      <c r="B59" s="200"/>
      <c r="C59" s="200"/>
      <c r="D59" s="201"/>
    </row>
    <row r="60" spans="1:4" x14ac:dyDescent="0.2">
      <c r="A60" s="199"/>
      <c r="B60" s="200"/>
      <c r="C60" s="200"/>
      <c r="D60" s="201"/>
    </row>
    <row r="61" spans="1:4" x14ac:dyDescent="0.2">
      <c r="A61" s="199"/>
      <c r="B61" s="200"/>
      <c r="C61" s="200"/>
      <c r="D61" s="201"/>
    </row>
    <row r="62" spans="1:4" x14ac:dyDescent="0.2">
      <c r="A62" s="199"/>
      <c r="B62" s="200"/>
      <c r="C62" s="200"/>
      <c r="D62" s="201"/>
    </row>
    <row r="63" spans="1:4" x14ac:dyDescent="0.2">
      <c r="A63" s="190"/>
      <c r="B63" s="194"/>
      <c r="C63" s="194"/>
      <c r="D63" s="197"/>
    </row>
    <row r="64" spans="1:4" x14ac:dyDescent="0.2">
      <c r="A64" s="190"/>
      <c r="B64" s="194"/>
      <c r="C64" s="194"/>
      <c r="D64" s="197"/>
    </row>
    <row r="65" spans="1:4" x14ac:dyDescent="0.2">
      <c r="A65" s="199"/>
      <c r="B65" s="200"/>
      <c r="C65" s="200"/>
      <c r="D65" s="201"/>
    </row>
    <row r="66" spans="1:4" x14ac:dyDescent="0.2">
      <c r="A66" s="199"/>
      <c r="B66" s="200"/>
      <c r="C66" s="200"/>
      <c r="D66" s="201"/>
    </row>
    <row r="67" spans="1:4" x14ac:dyDescent="0.2">
      <c r="A67" s="199"/>
      <c r="B67" s="200"/>
      <c r="C67" s="200"/>
      <c r="D67" s="201"/>
    </row>
    <row r="68" spans="1:4" x14ac:dyDescent="0.2">
      <c r="A68" s="199"/>
      <c r="B68" s="200"/>
      <c r="C68" s="200"/>
      <c r="D68" s="201"/>
    </row>
    <row r="69" spans="1:4" x14ac:dyDescent="0.2">
      <c r="A69" s="201"/>
      <c r="B69" s="200"/>
      <c r="C69" s="200"/>
      <c r="D69" s="201"/>
    </row>
    <row r="70" spans="1:4" x14ac:dyDescent="0.2">
      <c r="A70" s="199"/>
      <c r="B70" s="200"/>
      <c r="C70" s="200"/>
      <c r="D70" s="201"/>
    </row>
    <row r="71" spans="1:4" x14ac:dyDescent="0.2">
      <c r="A71" s="199"/>
      <c r="B71" s="200"/>
      <c r="C71" s="200"/>
      <c r="D71" s="201"/>
    </row>
    <row r="72" spans="1:4" x14ac:dyDescent="0.2">
      <c r="A72" s="199"/>
      <c r="B72" s="200"/>
      <c r="C72" s="200"/>
      <c r="D72" s="201"/>
    </row>
    <row r="73" spans="1:4" x14ac:dyDescent="0.2">
      <c r="A73" s="199"/>
      <c r="B73" s="200"/>
      <c r="C73" s="200"/>
      <c r="D73" s="201"/>
    </row>
    <row r="74" spans="1:4" x14ac:dyDescent="0.2">
      <c r="A74" s="199"/>
      <c r="B74" s="200"/>
      <c r="C74" s="200"/>
      <c r="D74" s="201"/>
    </row>
    <row r="75" spans="1:4" x14ac:dyDescent="0.2">
      <c r="A75" s="199"/>
      <c r="B75" s="200"/>
      <c r="C75" s="200"/>
      <c r="D75" s="201"/>
    </row>
    <row r="76" spans="1:4" x14ac:dyDescent="0.2">
      <c r="A76" s="199"/>
      <c r="B76" s="200"/>
      <c r="C76" s="200"/>
      <c r="D76" s="201"/>
    </row>
    <row r="77" spans="1:4" x14ac:dyDescent="0.2">
      <c r="A77" s="190"/>
      <c r="B77" s="194"/>
      <c r="C77" s="194"/>
      <c r="D77" s="197"/>
    </row>
    <row r="78" spans="1:4" x14ac:dyDescent="0.2">
      <c r="A78" s="190"/>
      <c r="B78" s="200"/>
      <c r="C78" s="200"/>
      <c r="D78" s="201"/>
    </row>
    <row r="79" spans="1:4" x14ac:dyDescent="0.2">
      <c r="A79" s="199"/>
      <c r="B79" s="200"/>
      <c r="C79" s="200"/>
      <c r="D79" s="201"/>
    </row>
    <row r="80" spans="1:4" x14ac:dyDescent="0.2">
      <c r="A80" s="199"/>
      <c r="B80" s="200"/>
      <c r="C80" s="200"/>
      <c r="D80" s="201"/>
    </row>
    <row r="81" spans="1:4" x14ac:dyDescent="0.2">
      <c r="A81" s="199"/>
      <c r="B81" s="200"/>
      <c r="C81" s="200"/>
      <c r="D81" s="201"/>
    </row>
    <row r="82" spans="1:4" x14ac:dyDescent="0.2">
      <c r="A82" s="199"/>
      <c r="B82" s="200"/>
      <c r="C82" s="200"/>
      <c r="D82" s="201"/>
    </row>
    <row r="83" spans="1:4" x14ac:dyDescent="0.2">
      <c r="A83" s="199"/>
      <c r="B83" s="200"/>
      <c r="C83" s="200"/>
      <c r="D83" s="199"/>
    </row>
    <row r="84" spans="1:4" x14ac:dyDescent="0.2">
      <c r="A84" s="199"/>
      <c r="B84" s="200"/>
      <c r="C84" s="200"/>
      <c r="D84" s="199"/>
    </row>
    <row r="85" spans="1:4" x14ac:dyDescent="0.2">
      <c r="A85" s="199"/>
      <c r="B85" s="200"/>
      <c r="C85" s="200"/>
      <c r="D85" s="201"/>
    </row>
    <row r="86" spans="1:4" x14ac:dyDescent="0.2">
      <c r="A86" s="199"/>
      <c r="B86" s="200"/>
      <c r="C86" s="200"/>
      <c r="D86" s="201"/>
    </row>
    <row r="87" spans="1:4" x14ac:dyDescent="0.2">
      <c r="A87" s="199"/>
      <c r="B87" s="200"/>
      <c r="C87" s="200"/>
      <c r="D87" s="201"/>
    </row>
    <row r="88" spans="1:4" x14ac:dyDescent="0.2">
      <c r="A88" s="199"/>
      <c r="B88" s="200"/>
      <c r="C88" s="200"/>
      <c r="D88" s="201"/>
    </row>
    <row r="89" spans="1:4" x14ac:dyDescent="0.2">
      <c r="A89" s="199"/>
      <c r="B89" s="200"/>
      <c r="C89" s="200"/>
      <c r="D89" s="201"/>
    </row>
    <row r="90" spans="1:4" x14ac:dyDescent="0.2">
      <c r="A90" s="199"/>
      <c r="B90" s="200"/>
      <c r="C90" s="200"/>
      <c r="D90" s="201"/>
    </row>
    <row r="91" spans="1:4" x14ac:dyDescent="0.2">
      <c r="A91" s="199"/>
      <c r="B91" s="200"/>
      <c r="C91" s="200"/>
      <c r="D91" s="201"/>
    </row>
    <row r="92" spans="1:4" x14ac:dyDescent="0.2">
      <c r="A92" s="199"/>
      <c r="B92" s="200"/>
      <c r="C92" s="200"/>
      <c r="D92" s="201"/>
    </row>
    <row r="93" spans="1:4" x14ac:dyDescent="0.2">
      <c r="A93" s="199"/>
      <c r="B93" s="200"/>
      <c r="C93" s="200"/>
      <c r="D93" s="201"/>
    </row>
    <row r="94" spans="1:4" x14ac:dyDescent="0.2">
      <c r="A94" s="199"/>
      <c r="B94" s="200"/>
      <c r="C94" s="200"/>
      <c r="D94" s="201"/>
    </row>
    <row r="95" spans="1:4" x14ac:dyDescent="0.2">
      <c r="A95" s="190"/>
      <c r="B95" s="194"/>
      <c r="C95" s="194"/>
      <c r="D95" s="197"/>
    </row>
    <row r="96" spans="1:4" x14ac:dyDescent="0.2">
      <c r="A96" s="199"/>
      <c r="B96" s="200"/>
      <c r="C96" s="200"/>
      <c r="D96" s="201"/>
    </row>
    <row r="97" spans="1:4" x14ac:dyDescent="0.2">
      <c r="A97" s="199"/>
      <c r="B97" s="200"/>
      <c r="C97" s="200"/>
      <c r="D97" s="201"/>
    </row>
    <row r="98" spans="1:4" x14ac:dyDescent="0.2">
      <c r="A98" s="199"/>
      <c r="B98" s="200"/>
      <c r="C98" s="200"/>
      <c r="D98" s="201"/>
    </row>
    <row r="99" spans="1:4" x14ac:dyDescent="0.2">
      <c r="A99" s="190"/>
      <c r="B99" s="194"/>
      <c r="C99" s="194"/>
      <c r="D99" s="197"/>
    </row>
    <row r="100" spans="1:4" x14ac:dyDescent="0.2">
      <c r="A100" s="199"/>
      <c r="B100" s="200"/>
      <c r="C100" s="200"/>
      <c r="D100" s="201"/>
    </row>
    <row r="101" spans="1:4" x14ac:dyDescent="0.2">
      <c r="A101" s="199"/>
      <c r="B101" s="200"/>
      <c r="C101" s="200"/>
      <c r="D101" s="199"/>
    </row>
    <row r="102" spans="1:4" x14ac:dyDescent="0.2">
      <c r="A102" s="199"/>
      <c r="B102" s="200"/>
      <c r="C102" s="200"/>
      <c r="D102" s="201"/>
    </row>
    <row r="103" spans="1:4" x14ac:dyDescent="0.2">
      <c r="A103" s="199"/>
      <c r="B103" s="200"/>
      <c r="C103" s="200"/>
      <c r="D103" s="201"/>
    </row>
    <row r="104" spans="1:4" x14ac:dyDescent="0.2">
      <c r="A104" s="199"/>
      <c r="B104" s="200"/>
      <c r="C104" s="200"/>
      <c r="D104" s="201"/>
    </row>
    <row r="105" spans="1:4" x14ac:dyDescent="0.2">
      <c r="A105" s="199"/>
      <c r="B105" s="200"/>
      <c r="C105" s="200"/>
      <c r="D105" s="201"/>
    </row>
    <row r="106" spans="1:4" x14ac:dyDescent="0.2">
      <c r="A106" s="199"/>
      <c r="B106" s="200"/>
      <c r="C106" s="200"/>
      <c r="D106" s="201"/>
    </row>
    <row r="107" spans="1:4" x14ac:dyDescent="0.2">
      <c r="A107" s="199"/>
      <c r="B107" s="200"/>
      <c r="C107" s="200"/>
      <c r="D107" s="201"/>
    </row>
    <row r="108" spans="1:4" x14ac:dyDescent="0.2">
      <c r="A108" s="199"/>
      <c r="B108" s="200"/>
      <c r="C108" s="200"/>
      <c r="D108" s="201"/>
    </row>
    <row r="109" spans="1:4" x14ac:dyDescent="0.2">
      <c r="A109" s="199"/>
      <c r="B109" s="200"/>
      <c r="C109" s="200"/>
      <c r="D109" s="201"/>
    </row>
    <row r="110" spans="1:4" x14ac:dyDescent="0.2">
      <c r="A110" s="199"/>
      <c r="B110" s="200"/>
      <c r="C110" s="200"/>
      <c r="D110" s="201"/>
    </row>
    <row r="111" spans="1:4" x14ac:dyDescent="0.2">
      <c r="A111" s="199"/>
      <c r="B111" s="200"/>
      <c r="C111" s="200"/>
      <c r="D111" s="201"/>
    </row>
    <row r="112" spans="1:4" x14ac:dyDescent="0.2">
      <c r="A112" s="199"/>
      <c r="B112" s="200"/>
      <c r="C112" s="200"/>
      <c r="D112" s="201"/>
    </row>
    <row r="113" spans="1:4" x14ac:dyDescent="0.2">
      <c r="A113" s="199"/>
      <c r="B113" s="200"/>
      <c r="C113" s="200"/>
      <c r="D113" s="201"/>
    </row>
    <row r="114" spans="1:4" x14ac:dyDescent="0.2">
      <c r="A114" s="199"/>
      <c r="B114" s="200"/>
      <c r="C114" s="200"/>
      <c r="D114" s="201"/>
    </row>
    <row r="115" spans="1:4" x14ac:dyDescent="0.2">
      <c r="A115" s="199"/>
      <c r="B115" s="200"/>
      <c r="C115" s="200"/>
      <c r="D115" s="201"/>
    </row>
    <row r="116" spans="1:4" x14ac:dyDescent="0.2">
      <c r="A116" s="199"/>
      <c r="B116" s="200"/>
      <c r="C116" s="203"/>
      <c r="D116" s="201"/>
    </row>
    <row r="117" spans="1:4" x14ac:dyDescent="0.2">
      <c r="A117" s="199"/>
      <c r="B117" s="200"/>
      <c r="C117" s="200"/>
      <c r="D117" s="201"/>
    </row>
    <row r="118" spans="1:4" x14ac:dyDescent="0.2">
      <c r="A118" s="199"/>
      <c r="B118" s="200"/>
      <c r="C118" s="200"/>
      <c r="D118" s="201"/>
    </row>
    <row r="119" spans="1:4" x14ac:dyDescent="0.2">
      <c r="A119" s="199"/>
      <c r="B119" s="200"/>
      <c r="C119" s="200"/>
      <c r="D119" s="201"/>
    </row>
    <row r="120" spans="1:4" x14ac:dyDescent="0.2">
      <c r="A120" s="199"/>
      <c r="B120" s="200"/>
      <c r="C120" s="200"/>
      <c r="D120" s="201"/>
    </row>
    <row r="121" spans="1:4" x14ac:dyDescent="0.2">
      <c r="A121" s="199"/>
      <c r="B121" s="200"/>
      <c r="C121" s="200"/>
      <c r="D121" s="201"/>
    </row>
    <row r="122" spans="1:4" x14ac:dyDescent="0.2">
      <c r="A122" s="199"/>
      <c r="B122" s="200"/>
      <c r="C122" s="200"/>
      <c r="D122" s="201"/>
    </row>
    <row r="123" spans="1:4" x14ac:dyDescent="0.2">
      <c r="A123" s="199"/>
      <c r="B123" s="200"/>
      <c r="C123" s="200"/>
      <c r="D123" s="201"/>
    </row>
    <row r="124" spans="1:4" x14ac:dyDescent="0.2">
      <c r="A124" s="199"/>
      <c r="B124" s="200"/>
      <c r="C124" s="200"/>
      <c r="D124" s="201"/>
    </row>
    <row r="125" spans="1:4" x14ac:dyDescent="0.2">
      <c r="A125" s="199"/>
      <c r="B125" s="200"/>
      <c r="C125" s="200"/>
      <c r="D125" s="201"/>
    </row>
    <row r="126" spans="1:4" x14ac:dyDescent="0.2">
      <c r="A126" s="199"/>
      <c r="B126" s="200"/>
      <c r="C126" s="200"/>
      <c r="D126" s="201"/>
    </row>
    <row r="127" spans="1:4" x14ac:dyDescent="0.2">
      <c r="A127" s="199"/>
      <c r="B127" s="200"/>
      <c r="C127" s="200"/>
      <c r="D127" s="201"/>
    </row>
    <row r="128" spans="1:4" x14ac:dyDescent="0.2">
      <c r="A128" s="199"/>
      <c r="B128" s="200"/>
      <c r="C128" s="200"/>
      <c r="D128" s="201"/>
    </row>
    <row r="129" spans="1:4" x14ac:dyDescent="0.2">
      <c r="A129" s="199"/>
      <c r="B129" s="200"/>
      <c r="C129" s="200"/>
      <c r="D129" s="201"/>
    </row>
    <row r="130" spans="1:4" x14ac:dyDescent="0.2">
      <c r="A130" s="199"/>
      <c r="B130" s="200"/>
      <c r="C130" s="200"/>
      <c r="D130" s="201"/>
    </row>
    <row r="131" spans="1:4" x14ac:dyDescent="0.2">
      <c r="A131" s="199"/>
      <c r="B131" s="200"/>
      <c r="C131" s="200"/>
      <c r="D131" s="201"/>
    </row>
    <row r="132" spans="1:4" x14ac:dyDescent="0.2">
      <c r="A132" s="199"/>
      <c r="B132" s="200"/>
      <c r="C132" s="200"/>
      <c r="D132" s="201"/>
    </row>
    <row r="133" spans="1:4" x14ac:dyDescent="0.2">
      <c r="A133" s="199"/>
      <c r="B133" s="200"/>
      <c r="C133" s="200"/>
      <c r="D133" s="201"/>
    </row>
    <row r="134" spans="1:4" x14ac:dyDescent="0.2">
      <c r="A134" s="190"/>
      <c r="B134" s="194"/>
      <c r="C134" s="194"/>
      <c r="D134" s="197"/>
    </row>
    <row r="135" spans="1:4" x14ac:dyDescent="0.2">
      <c r="A135" s="190"/>
      <c r="B135" s="194"/>
      <c r="C135" s="194"/>
      <c r="D135" s="190"/>
    </row>
    <row r="136" spans="1:4" x14ac:dyDescent="0.2">
      <c r="A136" s="190"/>
      <c r="B136" s="194"/>
      <c r="C136" s="194"/>
      <c r="D136" s="190"/>
    </row>
    <row r="137" spans="1:4" x14ac:dyDescent="0.2">
      <c r="A137" s="199"/>
      <c r="B137" s="200"/>
      <c r="C137" s="200"/>
      <c r="D137" s="199"/>
    </row>
    <row r="138" spans="1:4" x14ac:dyDescent="0.2">
      <c r="A138" s="199"/>
      <c r="B138" s="200"/>
      <c r="C138" s="200"/>
      <c r="D138" s="199"/>
    </row>
    <row r="139" spans="1:4" x14ac:dyDescent="0.2">
      <c r="A139" s="199"/>
      <c r="B139" s="200"/>
      <c r="C139" s="200"/>
      <c r="D139" s="199"/>
    </row>
    <row r="140" spans="1:4" x14ac:dyDescent="0.2">
      <c r="A140" s="199"/>
      <c r="B140" s="200"/>
      <c r="C140" s="200"/>
      <c r="D140" s="199"/>
    </row>
    <row r="141" spans="1:4" x14ac:dyDescent="0.2">
      <c r="A141" s="199"/>
      <c r="B141" s="200"/>
      <c r="C141" s="200"/>
      <c r="D141" s="199"/>
    </row>
    <row r="142" spans="1:4" x14ac:dyDescent="0.2">
      <c r="A142" s="199"/>
      <c r="B142" s="200"/>
      <c r="C142" s="200"/>
      <c r="D142" s="199"/>
    </row>
    <row r="143" spans="1:4" x14ac:dyDescent="0.2">
      <c r="A143" s="199"/>
      <c r="B143" s="200"/>
      <c r="C143" s="200"/>
      <c r="D143" s="199"/>
    </row>
    <row r="144" spans="1:4" x14ac:dyDescent="0.2">
      <c r="A144" s="199"/>
      <c r="B144" s="200"/>
      <c r="C144" s="200"/>
      <c r="D144" s="199"/>
    </row>
    <row r="145" spans="1:4" x14ac:dyDescent="0.2">
      <c r="A145" s="199"/>
      <c r="B145" s="200"/>
      <c r="C145" s="200"/>
      <c r="D145" s="199"/>
    </row>
    <row r="146" spans="1:4" x14ac:dyDescent="0.2">
      <c r="A146" s="190"/>
      <c r="B146" s="204"/>
      <c r="C146" s="194"/>
      <c r="D146" s="190"/>
    </row>
    <row r="147" spans="1:4" x14ac:dyDescent="0.2">
      <c r="A147" s="190"/>
      <c r="B147" s="204"/>
      <c r="C147" s="194"/>
      <c r="D147" s="190"/>
    </row>
    <row r="148" spans="1:4" x14ac:dyDescent="0.2">
      <c r="A148" s="199"/>
      <c r="B148" s="205"/>
      <c r="C148" s="200"/>
      <c r="D148" s="199"/>
    </row>
    <row r="149" spans="1:4" x14ac:dyDescent="0.2">
      <c r="A149" s="199"/>
      <c r="B149" s="200"/>
      <c r="C149" s="200"/>
      <c r="D149" s="199"/>
    </row>
    <row r="150" spans="1:4" x14ac:dyDescent="0.2">
      <c r="A150" s="199"/>
      <c r="B150" s="200"/>
      <c r="C150" s="200"/>
      <c r="D150" s="199"/>
    </row>
    <row r="151" spans="1:4" x14ac:dyDescent="0.2">
      <c r="A151" s="199"/>
      <c r="B151" s="200"/>
      <c r="C151" s="200"/>
      <c r="D151" s="199"/>
    </row>
    <row r="152" spans="1:4" x14ac:dyDescent="0.2">
      <c r="A152" s="199"/>
      <c r="B152" s="200"/>
      <c r="C152" s="200"/>
      <c r="D152" s="199"/>
    </row>
    <row r="153" spans="1:4" x14ac:dyDescent="0.2">
      <c r="A153" s="199"/>
      <c r="B153" s="200"/>
      <c r="C153" s="200"/>
      <c r="D153" s="199"/>
    </row>
    <row r="154" spans="1:4" x14ac:dyDescent="0.2">
      <c r="A154" s="199"/>
      <c r="B154" s="200"/>
      <c r="C154" s="200"/>
      <c r="D154" s="199"/>
    </row>
    <row r="155" spans="1:4" x14ac:dyDescent="0.2">
      <c r="A155" s="199"/>
      <c r="B155" s="200"/>
      <c r="C155" s="200"/>
      <c r="D155" s="199"/>
    </row>
    <row r="156" spans="1:4" x14ac:dyDescent="0.2">
      <c r="A156" s="199"/>
      <c r="B156" s="200"/>
      <c r="C156" s="200"/>
      <c r="D156" s="199"/>
    </row>
    <row r="157" spans="1:4" x14ac:dyDescent="0.2">
      <c r="A157" s="199"/>
      <c r="B157" s="200"/>
      <c r="C157" s="200"/>
      <c r="D157" s="199"/>
    </row>
    <row r="158" spans="1:4" x14ac:dyDescent="0.2">
      <c r="A158" s="199"/>
      <c r="B158" s="200"/>
      <c r="C158" s="200"/>
      <c r="D158" s="199"/>
    </row>
    <row r="159" spans="1:4" x14ac:dyDescent="0.2">
      <c r="A159" s="199"/>
      <c r="B159" s="200"/>
      <c r="C159" s="200"/>
      <c r="D159" s="199"/>
    </row>
    <row r="160" spans="1:4" x14ac:dyDescent="0.2">
      <c r="A160" s="199"/>
      <c r="B160" s="200"/>
      <c r="C160" s="200"/>
      <c r="D160" s="199"/>
    </row>
    <row r="161" spans="1:4" x14ac:dyDescent="0.2">
      <c r="A161" s="199"/>
      <c r="B161" s="200"/>
      <c r="C161" s="200"/>
      <c r="D161" s="199"/>
    </row>
    <row r="162" spans="1:4" x14ac:dyDescent="0.2">
      <c r="A162" s="199"/>
      <c r="B162" s="200"/>
      <c r="C162" s="200"/>
      <c r="D162" s="199"/>
    </row>
    <row r="163" spans="1:4" x14ac:dyDescent="0.2">
      <c r="A163" s="199"/>
      <c r="B163" s="200"/>
      <c r="C163" s="200"/>
      <c r="D163" s="199"/>
    </row>
    <row r="164" spans="1:4" x14ac:dyDescent="0.2">
      <c r="A164" s="199"/>
      <c r="B164" s="200"/>
      <c r="C164" s="200"/>
      <c r="D164" s="199"/>
    </row>
    <row r="165" spans="1:4" x14ac:dyDescent="0.2">
      <c r="A165" s="199"/>
      <c r="B165" s="200"/>
      <c r="C165" s="200"/>
      <c r="D165" s="199"/>
    </row>
    <row r="166" spans="1:4" x14ac:dyDescent="0.2">
      <c r="A166" s="199"/>
      <c r="B166" s="200"/>
      <c r="C166" s="200"/>
      <c r="D166" s="199"/>
    </row>
    <row r="167" spans="1:4" x14ac:dyDescent="0.2">
      <c r="A167" s="199"/>
      <c r="B167" s="200"/>
      <c r="C167" s="200"/>
      <c r="D167" s="199"/>
    </row>
    <row r="168" spans="1:4" x14ac:dyDescent="0.2">
      <c r="A168" s="199"/>
      <c r="B168" s="200"/>
      <c r="C168" s="200"/>
      <c r="D168" s="199"/>
    </row>
    <row r="169" spans="1:4" x14ac:dyDescent="0.2">
      <c r="A169" s="199"/>
      <c r="B169" s="200"/>
      <c r="C169" s="200"/>
      <c r="D169" s="199"/>
    </row>
    <row r="170" spans="1:4" x14ac:dyDescent="0.2">
      <c r="A170" s="199"/>
      <c r="B170" s="200"/>
      <c r="C170" s="200"/>
      <c r="D170" s="199"/>
    </row>
    <row r="171" spans="1:4" x14ac:dyDescent="0.2">
      <c r="A171" s="199"/>
      <c r="B171" s="200"/>
      <c r="C171" s="200"/>
      <c r="D171" s="199"/>
    </row>
    <row r="172" spans="1:4" x14ac:dyDescent="0.2">
      <c r="A172" s="199"/>
      <c r="B172" s="200"/>
      <c r="C172" s="200"/>
      <c r="D172" s="199"/>
    </row>
    <row r="173" spans="1:4" x14ac:dyDescent="0.2">
      <c r="A173" s="199"/>
      <c r="B173" s="200"/>
      <c r="C173" s="200"/>
      <c r="D173" s="199"/>
    </row>
    <row r="174" spans="1:4" x14ac:dyDescent="0.2">
      <c r="A174" s="199"/>
      <c r="B174" s="200"/>
      <c r="C174" s="200"/>
      <c r="D174" s="199"/>
    </row>
    <row r="175" spans="1:4" x14ac:dyDescent="0.2">
      <c r="A175" s="199"/>
      <c r="B175" s="200"/>
      <c r="C175" s="200"/>
      <c r="D175" s="199"/>
    </row>
    <row r="176" spans="1:4" x14ac:dyDescent="0.2">
      <c r="A176" s="199"/>
      <c r="B176" s="200"/>
      <c r="C176" s="200"/>
      <c r="D176" s="199"/>
    </row>
    <row r="177" spans="1:4" x14ac:dyDescent="0.2">
      <c r="A177" s="199"/>
      <c r="B177" s="200"/>
      <c r="C177" s="200"/>
      <c r="D177" s="199"/>
    </row>
    <row r="178" spans="1:4" x14ac:dyDescent="0.2">
      <c r="A178" s="199"/>
      <c r="B178" s="200"/>
      <c r="C178" s="200"/>
      <c r="D178" s="199"/>
    </row>
    <row r="179" spans="1:4" x14ac:dyDescent="0.2">
      <c r="A179" s="199"/>
      <c r="B179" s="200"/>
      <c r="C179" s="200"/>
      <c r="D179" s="199"/>
    </row>
    <row r="180" spans="1:4" x14ac:dyDescent="0.2">
      <c r="A180" s="199"/>
      <c r="B180" s="200"/>
      <c r="C180" s="200"/>
      <c r="D180" s="199"/>
    </row>
    <row r="181" spans="1:4" x14ac:dyDescent="0.2">
      <c r="A181" s="199"/>
      <c r="B181" s="200"/>
      <c r="C181" s="200"/>
      <c r="D181" s="199"/>
    </row>
    <row r="182" spans="1:4" x14ac:dyDescent="0.2">
      <c r="A182" s="190"/>
      <c r="B182" s="198"/>
      <c r="C182" s="194"/>
      <c r="D182" s="190"/>
    </row>
    <row r="183" spans="1:4" x14ac:dyDescent="0.2">
      <c r="A183" s="199"/>
      <c r="B183" s="206"/>
      <c r="C183" s="200"/>
      <c r="D183" s="199"/>
    </row>
    <row r="184" spans="1:4" x14ac:dyDescent="0.2">
      <c r="A184" s="199"/>
      <c r="B184" s="206"/>
      <c r="C184" s="200"/>
      <c r="D184" s="199"/>
    </row>
    <row r="185" spans="1:4" x14ac:dyDescent="0.2">
      <c r="A185" s="199"/>
      <c r="B185" s="200"/>
      <c r="C185" s="200"/>
      <c r="D185" s="199"/>
    </row>
    <row r="186" spans="1:4" x14ac:dyDescent="0.2">
      <c r="A186" s="199"/>
      <c r="B186" s="200"/>
      <c r="C186" s="200"/>
      <c r="D186" s="199"/>
    </row>
    <row r="187" spans="1:4" x14ac:dyDescent="0.2">
      <c r="A187" s="199"/>
      <c r="B187" s="200"/>
      <c r="C187" s="200"/>
      <c r="D187" s="199"/>
    </row>
    <row r="188" spans="1:4" x14ac:dyDescent="0.2">
      <c r="A188" s="199"/>
      <c r="B188" s="200"/>
      <c r="C188" s="200"/>
      <c r="D188" s="199"/>
    </row>
    <row r="189" spans="1:4" x14ac:dyDescent="0.2">
      <c r="A189" s="199"/>
      <c r="B189" s="200"/>
      <c r="C189" s="200"/>
      <c r="D189" s="199"/>
    </row>
    <row r="190" spans="1:4" x14ac:dyDescent="0.2">
      <c r="A190" s="199"/>
      <c r="B190" s="200"/>
      <c r="C190" s="200"/>
      <c r="D190" s="199"/>
    </row>
    <row r="191" spans="1:4" x14ac:dyDescent="0.2">
      <c r="A191" s="199"/>
      <c r="B191" s="200"/>
      <c r="C191" s="200"/>
      <c r="D191" s="199"/>
    </row>
    <row r="192" spans="1:4" x14ac:dyDescent="0.2">
      <c r="A192" s="199"/>
      <c r="B192" s="200"/>
      <c r="C192" s="200"/>
      <c r="D192" s="199"/>
    </row>
    <row r="193" spans="1:4" x14ac:dyDescent="0.2">
      <c r="A193" s="190"/>
      <c r="B193" s="204"/>
      <c r="C193" s="194"/>
      <c r="D193" s="190"/>
    </row>
    <row r="194" spans="1:4" x14ac:dyDescent="0.2">
      <c r="A194" s="199"/>
      <c r="B194" s="205"/>
      <c r="C194" s="200"/>
      <c r="D194" s="199"/>
    </row>
    <row r="195" spans="1:4" x14ac:dyDescent="0.2">
      <c r="A195" s="199"/>
      <c r="B195" s="205"/>
      <c r="C195" s="200"/>
      <c r="D195" s="199"/>
    </row>
    <row r="196" spans="1:4" x14ac:dyDescent="0.2">
      <c r="A196" s="190"/>
      <c r="B196" s="194"/>
      <c r="C196" s="194"/>
      <c r="D196" s="190"/>
    </row>
    <row r="197" spans="1:4" x14ac:dyDescent="0.2">
      <c r="A197" s="190"/>
      <c r="B197" s="194"/>
      <c r="C197" s="194"/>
      <c r="D197" s="190"/>
    </row>
    <row r="198" spans="1:4" x14ac:dyDescent="0.2">
      <c r="A198" s="199"/>
      <c r="B198" s="200"/>
      <c r="C198" s="200"/>
      <c r="D198" s="199"/>
    </row>
    <row r="199" spans="1:4" x14ac:dyDescent="0.2">
      <c r="A199" s="199"/>
      <c r="B199" s="200"/>
      <c r="C199" s="200"/>
      <c r="D199" s="199"/>
    </row>
    <row r="200" spans="1:4" x14ac:dyDescent="0.2">
      <c r="A200" s="190"/>
      <c r="B200" s="194"/>
      <c r="C200" s="194"/>
      <c r="D200" s="190"/>
    </row>
    <row r="201" spans="1:4" x14ac:dyDescent="0.2">
      <c r="A201" s="199"/>
      <c r="B201" s="200"/>
      <c r="C201" s="200"/>
      <c r="D201" s="199"/>
    </row>
    <row r="202" spans="1:4" x14ac:dyDescent="0.2">
      <c r="A202" s="199"/>
      <c r="B202" s="200"/>
      <c r="C202" s="200"/>
      <c r="D202" s="199"/>
    </row>
    <row r="203" spans="1:4" x14ac:dyDescent="0.2">
      <c r="A203" s="199"/>
      <c r="B203" s="200"/>
      <c r="C203" s="200"/>
      <c r="D203" s="199"/>
    </row>
    <row r="204" spans="1:4" x14ac:dyDescent="0.2">
      <c r="A204" s="190"/>
      <c r="B204" s="194"/>
      <c r="C204" s="207"/>
      <c r="D204" s="190"/>
    </row>
    <row r="205" spans="1:4" x14ac:dyDescent="0.2">
      <c r="A205" s="190"/>
      <c r="B205" s="194"/>
      <c r="C205" s="194"/>
      <c r="D205" s="190"/>
    </row>
    <row r="206" spans="1:4" x14ac:dyDescent="0.2">
      <c r="A206" s="199"/>
      <c r="B206" s="194"/>
      <c r="C206" s="194"/>
      <c r="D206" s="190"/>
    </row>
    <row r="207" spans="1:4" x14ac:dyDescent="0.2">
      <c r="A207" s="199"/>
      <c r="B207" s="200"/>
      <c r="C207" s="200"/>
      <c r="D207" s="199"/>
    </row>
    <row r="208" spans="1:4" x14ac:dyDescent="0.2">
      <c r="A208" s="199"/>
      <c r="B208" s="200"/>
      <c r="C208" s="200"/>
      <c r="D208" s="199"/>
    </row>
    <row r="209" spans="1:4" x14ac:dyDescent="0.2">
      <c r="A209" s="199"/>
      <c r="B209" s="200"/>
      <c r="C209" s="200"/>
      <c r="D209" s="199"/>
    </row>
    <row r="210" spans="1:4" x14ac:dyDescent="0.2">
      <c r="A210" s="199"/>
      <c r="B210" s="200"/>
      <c r="C210" s="200"/>
      <c r="D210" s="199"/>
    </row>
    <row r="211" spans="1:4" x14ac:dyDescent="0.2">
      <c r="A211" s="190"/>
      <c r="B211" s="204"/>
      <c r="C211" s="194"/>
      <c r="D211" s="190"/>
    </row>
    <row r="212" spans="1:4" x14ac:dyDescent="0.2">
      <c r="A212" s="199"/>
      <c r="B212" s="205"/>
      <c r="C212" s="200"/>
      <c r="D212" s="199"/>
    </row>
    <row r="213" spans="1:4" x14ac:dyDescent="0.2">
      <c r="A213" s="199"/>
      <c r="B213" s="205"/>
      <c r="C213" s="200"/>
      <c r="D213" s="199"/>
    </row>
    <row r="214" spans="1:4" x14ac:dyDescent="0.2">
      <c r="A214" s="190"/>
      <c r="B214" s="194"/>
      <c r="C214" s="194"/>
      <c r="D214" s="190"/>
    </row>
    <row r="215" spans="1:4" x14ac:dyDescent="0.2">
      <c r="A215" s="190"/>
      <c r="B215" s="194"/>
      <c r="C215" s="194"/>
      <c r="D215" s="190"/>
    </row>
    <row r="216" spans="1:4" x14ac:dyDescent="0.2">
      <c r="A216" s="199"/>
      <c r="B216" s="200"/>
      <c r="C216" s="200"/>
      <c r="D216" s="199"/>
    </row>
    <row r="217" spans="1:4" x14ac:dyDescent="0.2">
      <c r="A217" s="199"/>
      <c r="B217" s="200"/>
      <c r="C217" s="200"/>
      <c r="D217" s="199"/>
    </row>
    <row r="218" spans="1:4" x14ac:dyDescent="0.2">
      <c r="A218" s="190"/>
      <c r="B218" s="194"/>
      <c r="C218" s="194"/>
      <c r="D218" s="190"/>
    </row>
    <row r="219" spans="1:4" x14ac:dyDescent="0.2">
      <c r="A219" s="190"/>
      <c r="B219" s="194"/>
      <c r="C219" s="194"/>
      <c r="D219" s="190"/>
    </row>
    <row r="220" spans="1:4" x14ac:dyDescent="0.2">
      <c r="A220" s="199"/>
      <c r="B220" s="200"/>
      <c r="C220" s="200"/>
      <c r="D220" s="199"/>
    </row>
    <row r="221" spans="1:4" x14ac:dyDescent="0.2">
      <c r="A221" s="199"/>
      <c r="B221" s="200"/>
      <c r="C221" s="200"/>
      <c r="D221" s="199"/>
    </row>
    <row r="222" spans="1:4" x14ac:dyDescent="0.2">
      <c r="A222" s="199"/>
      <c r="B222" s="200"/>
      <c r="C222" s="200"/>
      <c r="D222" s="199"/>
    </row>
    <row r="223" spans="1:4" x14ac:dyDescent="0.2">
      <c r="A223" s="199"/>
      <c r="B223" s="200"/>
      <c r="C223" s="200"/>
      <c r="D223" s="199"/>
    </row>
    <row r="224" spans="1:4" x14ac:dyDescent="0.2">
      <c r="A224" s="199"/>
      <c r="B224" s="200"/>
      <c r="C224" s="200"/>
      <c r="D224" s="199"/>
    </row>
    <row r="225" spans="1:4" x14ac:dyDescent="0.2">
      <c r="A225" s="199"/>
      <c r="B225" s="200"/>
      <c r="C225" s="200"/>
      <c r="D225" s="199"/>
    </row>
    <row r="226" spans="1:4" x14ac:dyDescent="0.2">
      <c r="A226" s="190"/>
      <c r="B226" s="194"/>
      <c r="C226" s="194"/>
      <c r="D226" s="190"/>
    </row>
    <row r="227" spans="1:4" x14ac:dyDescent="0.2">
      <c r="A227" s="199"/>
      <c r="B227" s="200"/>
      <c r="C227" s="200"/>
      <c r="D227" s="199"/>
    </row>
    <row r="228" spans="1:4" x14ac:dyDescent="0.2">
      <c r="A228" s="199"/>
      <c r="B228" s="200"/>
      <c r="C228" s="200"/>
      <c r="D228" s="199"/>
    </row>
    <row r="229" spans="1:4" x14ac:dyDescent="0.2">
      <c r="A229" s="199"/>
      <c r="B229" s="200"/>
      <c r="C229" s="200"/>
      <c r="D229" s="199"/>
    </row>
    <row r="230" spans="1:4" x14ac:dyDescent="0.2">
      <c r="A230" s="199"/>
      <c r="B230" s="200"/>
      <c r="C230" s="200"/>
      <c r="D230" s="199"/>
    </row>
    <row r="231" spans="1:4" x14ac:dyDescent="0.2">
      <c r="A231" s="199"/>
      <c r="B231" s="200"/>
      <c r="C231" s="200"/>
      <c r="D231" s="199"/>
    </row>
    <row r="232" spans="1:4" x14ac:dyDescent="0.2">
      <c r="A232" s="199"/>
      <c r="B232" s="200"/>
      <c r="C232" s="200"/>
      <c r="D232" s="199"/>
    </row>
    <row r="233" spans="1:4" x14ac:dyDescent="0.2">
      <c r="A233" s="199"/>
      <c r="B233" s="200"/>
      <c r="C233" s="200"/>
      <c r="D233" s="199"/>
    </row>
    <row r="234" spans="1:4" x14ac:dyDescent="0.2">
      <c r="A234" s="199"/>
      <c r="B234" s="200"/>
      <c r="C234" s="200"/>
      <c r="D234" s="199"/>
    </row>
    <row r="235" spans="1:4" x14ac:dyDescent="0.2">
      <c r="A235" s="199"/>
      <c r="B235" s="200"/>
      <c r="C235" s="200"/>
      <c r="D235" s="199"/>
    </row>
    <row r="236" spans="1:4" x14ac:dyDescent="0.2">
      <c r="A236" s="199"/>
      <c r="B236" s="200"/>
      <c r="C236" s="200"/>
      <c r="D236" s="199"/>
    </row>
    <row r="237" spans="1:4" x14ac:dyDescent="0.2">
      <c r="A237" s="199"/>
      <c r="B237" s="200"/>
      <c r="C237" s="200"/>
      <c r="D237" s="199"/>
    </row>
    <row r="238" spans="1:4" x14ac:dyDescent="0.2">
      <c r="A238" s="199"/>
      <c r="B238" s="200"/>
      <c r="C238" s="200"/>
      <c r="D238" s="199"/>
    </row>
    <row r="239" spans="1:4" x14ac:dyDescent="0.2">
      <c r="A239" s="199"/>
      <c r="B239" s="200"/>
      <c r="C239" s="200"/>
      <c r="D239" s="199"/>
    </row>
    <row r="240" spans="1:4" x14ac:dyDescent="0.2">
      <c r="A240" s="199"/>
      <c r="B240" s="200"/>
      <c r="C240" s="200"/>
      <c r="D240" s="199"/>
    </row>
    <row r="241" spans="1:4" x14ac:dyDescent="0.2">
      <c r="A241" s="199"/>
      <c r="B241" s="200"/>
      <c r="C241" s="200"/>
      <c r="D241" s="199"/>
    </row>
    <row r="242" spans="1:4" x14ac:dyDescent="0.2">
      <c r="A242" s="190"/>
      <c r="B242" s="208"/>
      <c r="C242" s="194"/>
      <c r="D242" s="190"/>
    </row>
    <row r="243" spans="1:4" x14ac:dyDescent="0.2">
      <c r="A243" s="199"/>
      <c r="B243" s="188"/>
      <c r="C243" s="200"/>
      <c r="D243" s="199"/>
    </row>
    <row r="244" spans="1:4" x14ac:dyDescent="0.2">
      <c r="A244" s="190"/>
      <c r="B244" s="194"/>
      <c r="C244" s="194"/>
      <c r="D244" s="190"/>
    </row>
    <row r="245" spans="1:4" x14ac:dyDescent="0.2">
      <c r="A245" s="199"/>
      <c r="B245" s="200"/>
      <c r="C245" s="200"/>
      <c r="D245" s="199"/>
    </row>
    <row r="246" spans="1:4" x14ac:dyDescent="0.2">
      <c r="A246" s="199"/>
      <c r="B246" s="200"/>
      <c r="C246" s="200"/>
      <c r="D246" s="199"/>
    </row>
    <row r="247" spans="1:4" x14ac:dyDescent="0.2">
      <c r="A247" s="199"/>
      <c r="B247" s="200"/>
      <c r="C247" s="200"/>
      <c r="D247" s="199"/>
    </row>
    <row r="248" spans="1:4" x14ac:dyDescent="0.2">
      <c r="A248" s="199"/>
      <c r="B248" s="200"/>
      <c r="C248" s="200"/>
      <c r="D248" s="199"/>
    </row>
    <row r="249" spans="1:4" x14ac:dyDescent="0.2">
      <c r="A249" s="199"/>
      <c r="B249" s="200"/>
      <c r="C249" s="200"/>
      <c r="D249" s="199"/>
    </row>
    <row r="250" spans="1:4" x14ac:dyDescent="0.2">
      <c r="A250" s="199"/>
      <c r="B250" s="200"/>
      <c r="C250" s="200"/>
      <c r="D250" s="199"/>
    </row>
    <row r="251" spans="1:4" x14ac:dyDescent="0.2">
      <c r="A251" s="199"/>
      <c r="B251" s="200"/>
      <c r="C251" s="200"/>
      <c r="D251" s="199"/>
    </row>
    <row r="252" spans="1:4" x14ac:dyDescent="0.2">
      <c r="A252" s="199"/>
      <c r="B252" s="200"/>
      <c r="C252" s="200"/>
      <c r="D252" s="199"/>
    </row>
    <row r="253" spans="1:4" x14ac:dyDescent="0.2">
      <c r="A253" s="199"/>
      <c r="B253" s="200"/>
      <c r="C253" s="200"/>
      <c r="D253" s="199"/>
    </row>
    <row r="254" spans="1:4" x14ac:dyDescent="0.2">
      <c r="A254" s="199"/>
      <c r="B254" s="200"/>
      <c r="C254" s="200"/>
      <c r="D254" s="199"/>
    </row>
    <row r="255" spans="1:4" x14ac:dyDescent="0.2">
      <c r="A255" s="199"/>
      <c r="B255" s="200"/>
      <c r="C255" s="200"/>
      <c r="D255" s="199"/>
    </row>
    <row r="256" spans="1:4" x14ac:dyDescent="0.2">
      <c r="A256" s="199"/>
      <c r="B256" s="200"/>
      <c r="C256" s="200"/>
      <c r="D256" s="199"/>
    </row>
    <row r="257" spans="1:4" x14ac:dyDescent="0.2">
      <c r="A257" s="190"/>
      <c r="B257" s="208"/>
      <c r="C257" s="194"/>
      <c r="D257" s="190"/>
    </row>
    <row r="258" spans="1:4" x14ac:dyDescent="0.2">
      <c r="A258" s="199"/>
      <c r="B258" s="188"/>
      <c r="C258" s="200"/>
      <c r="D258" s="199"/>
    </row>
    <row r="259" spans="1:4" x14ac:dyDescent="0.2">
      <c r="A259" s="199"/>
      <c r="B259" s="188"/>
      <c r="C259" s="200"/>
      <c r="D259" s="199"/>
    </row>
    <row r="260" spans="1:4" x14ac:dyDescent="0.2">
      <c r="A260" s="199"/>
      <c r="B260" s="188"/>
      <c r="C260" s="200"/>
      <c r="D260" s="199"/>
    </row>
    <row r="261" spans="1:4" x14ac:dyDescent="0.2">
      <c r="A261" s="199"/>
      <c r="B261" s="188"/>
      <c r="C261" s="200"/>
      <c r="D261" s="199"/>
    </row>
    <row r="262" spans="1:4" x14ac:dyDescent="0.2">
      <c r="A262" s="190"/>
      <c r="B262" s="208"/>
      <c r="C262" s="190"/>
      <c r="D262" s="190"/>
    </row>
    <row r="263" spans="1:4" x14ac:dyDescent="0.2">
      <c r="A263" s="190"/>
      <c r="B263" s="208"/>
      <c r="C263" s="190"/>
      <c r="D263" s="190"/>
    </row>
    <row r="264" spans="1:4" x14ac:dyDescent="0.2">
      <c r="A264" s="199"/>
      <c r="B264" s="188"/>
      <c r="C264" s="199"/>
      <c r="D264" s="199"/>
    </row>
    <row r="265" spans="1:4" x14ac:dyDescent="0.2">
      <c r="A265" s="199"/>
      <c r="B265" s="188"/>
      <c r="C265" s="200"/>
      <c r="D265" s="199"/>
    </row>
    <row r="266" spans="1:4" x14ac:dyDescent="0.2">
      <c r="A266" s="199"/>
      <c r="B266" s="188"/>
      <c r="C266" s="200"/>
      <c r="D266" s="199"/>
    </row>
    <row r="267" spans="1:4" x14ac:dyDescent="0.2">
      <c r="A267" s="199"/>
      <c r="B267" s="188"/>
      <c r="C267" s="200"/>
      <c r="D267" s="199"/>
    </row>
    <row r="268" spans="1:4" x14ac:dyDescent="0.2">
      <c r="A268" s="199"/>
      <c r="B268" s="188"/>
      <c r="C268" s="200"/>
      <c r="D268" s="199"/>
    </row>
    <row r="269" spans="1:4" x14ac:dyDescent="0.2">
      <c r="A269" s="190"/>
      <c r="B269" s="208"/>
      <c r="C269" s="194"/>
      <c r="D269" s="190"/>
    </row>
    <row r="270" spans="1:4" x14ac:dyDescent="0.2">
      <c r="A270" s="199"/>
      <c r="B270" s="188"/>
      <c r="C270" s="200"/>
      <c r="D270" s="199"/>
    </row>
    <row r="271" spans="1:4" x14ac:dyDescent="0.2">
      <c r="A271" s="199"/>
      <c r="B271" s="188"/>
      <c r="C271" s="200"/>
      <c r="D271" s="199"/>
    </row>
    <row r="272" spans="1:4" x14ac:dyDescent="0.2">
      <c r="A272" s="199"/>
      <c r="B272" s="188"/>
      <c r="C272" s="200"/>
      <c r="D272" s="199"/>
    </row>
    <row r="273" spans="1:4" x14ac:dyDescent="0.2">
      <c r="A273" s="199"/>
      <c r="B273" s="188"/>
      <c r="C273" s="200"/>
      <c r="D273" s="199"/>
    </row>
    <row r="274" spans="1:4" x14ac:dyDescent="0.2">
      <c r="A274" s="199"/>
      <c r="B274" s="188"/>
      <c r="C274" s="200"/>
      <c r="D274" s="199"/>
    </row>
    <row r="275" spans="1:4" x14ac:dyDescent="0.2">
      <c r="A275" s="199"/>
      <c r="B275" s="188"/>
      <c r="C275" s="200"/>
      <c r="D275" s="199"/>
    </row>
    <row r="276" spans="1:4" x14ac:dyDescent="0.2">
      <c r="A276" s="199"/>
      <c r="B276" s="188"/>
      <c r="C276" s="200"/>
      <c r="D276" s="199"/>
    </row>
    <row r="277" spans="1:4" x14ac:dyDescent="0.2">
      <c r="A277" s="199"/>
      <c r="B277" s="188"/>
      <c r="C277" s="200"/>
      <c r="D277" s="199"/>
    </row>
    <row r="278" spans="1:4" x14ac:dyDescent="0.2">
      <c r="A278" s="190"/>
      <c r="B278" s="188"/>
      <c r="C278" s="200"/>
      <c r="D278" s="190"/>
    </row>
    <row r="279" spans="1:4" x14ac:dyDescent="0.2">
      <c r="A279" s="191"/>
      <c r="B279" s="191"/>
      <c r="C279" s="191"/>
      <c r="D279" s="191"/>
    </row>
    <row r="280" spans="1:4" x14ac:dyDescent="0.2">
      <c r="A280" s="191"/>
      <c r="B280" s="191"/>
      <c r="C280" s="191"/>
      <c r="D280" s="191"/>
    </row>
    <row r="281" spans="1:4" x14ac:dyDescent="0.2">
      <c r="A281" s="191"/>
      <c r="B281" s="191"/>
      <c r="C281" s="191"/>
      <c r="D281" s="191"/>
    </row>
    <row r="282" spans="1:4" x14ac:dyDescent="0.2">
      <c r="A282" s="191"/>
      <c r="B282" s="191"/>
      <c r="C282" s="191"/>
      <c r="D282" s="191"/>
    </row>
    <row r="283" spans="1:4" x14ac:dyDescent="0.2">
      <c r="A283" s="191"/>
      <c r="B283" s="191"/>
      <c r="C283" s="191"/>
      <c r="D283" s="191"/>
    </row>
    <row r="284" spans="1:4" x14ac:dyDescent="0.2">
      <c r="A284" s="191"/>
      <c r="B284" s="191"/>
      <c r="C284" s="191"/>
      <c r="D284" s="191"/>
    </row>
    <row r="285" spans="1:4" x14ac:dyDescent="0.2">
      <c r="A285" s="191"/>
      <c r="B285" s="191"/>
      <c r="C285" s="191"/>
      <c r="D285" s="191"/>
    </row>
    <row r="286" spans="1:4" x14ac:dyDescent="0.2">
      <c r="A286" s="191"/>
      <c r="B286" s="191"/>
      <c r="C286" s="191"/>
      <c r="D286" s="191"/>
    </row>
    <row r="287" spans="1:4" x14ac:dyDescent="0.2">
      <c r="A287" s="191"/>
      <c r="B287" s="191"/>
      <c r="C287" s="191"/>
      <c r="D287" s="191"/>
    </row>
    <row r="288" spans="1:4" x14ac:dyDescent="0.2">
      <c r="A288" s="191"/>
      <c r="B288" s="191"/>
      <c r="C288" s="191"/>
      <c r="D288" s="191"/>
    </row>
    <row r="289" spans="1:4" x14ac:dyDescent="0.2">
      <c r="A289" s="191"/>
      <c r="B289" s="191"/>
      <c r="C289" s="191"/>
      <c r="D289" s="191"/>
    </row>
    <row r="290" spans="1:4" x14ac:dyDescent="0.2">
      <c r="A290" s="191"/>
      <c r="B290" s="191"/>
      <c r="C290" s="191"/>
      <c r="D290" s="191"/>
    </row>
    <row r="291" spans="1:4" x14ac:dyDescent="0.2">
      <c r="A291" s="191"/>
      <c r="B291" s="191"/>
      <c r="C291" s="191"/>
      <c r="D291" s="191"/>
    </row>
    <row r="292" spans="1:4" x14ac:dyDescent="0.2">
      <c r="A292" s="191"/>
      <c r="B292" s="191"/>
      <c r="C292" s="191"/>
      <c r="D292" s="191"/>
    </row>
    <row r="293" spans="1:4" x14ac:dyDescent="0.2">
      <c r="A293" s="191"/>
      <c r="B293" s="191"/>
      <c r="C293" s="191"/>
      <c r="D293" s="191"/>
    </row>
    <row r="294" spans="1:4" x14ac:dyDescent="0.2">
      <c r="A294" s="191"/>
      <c r="B294" s="191"/>
      <c r="C294" s="191"/>
      <c r="D294" s="191"/>
    </row>
    <row r="295" spans="1:4" x14ac:dyDescent="0.2">
      <c r="A295" s="191"/>
      <c r="B295" s="191"/>
      <c r="C295" s="191"/>
      <c r="D295" s="191"/>
    </row>
    <row r="296" spans="1:4" x14ac:dyDescent="0.2">
      <c r="A296" s="191"/>
      <c r="B296" s="191"/>
      <c r="C296" s="191"/>
      <c r="D296" s="191"/>
    </row>
    <row r="297" spans="1:4" x14ac:dyDescent="0.2">
      <c r="A297" s="191"/>
      <c r="B297" s="191"/>
      <c r="C297" s="191"/>
      <c r="D297" s="191"/>
    </row>
    <row r="298" spans="1:4" x14ac:dyDescent="0.2">
      <c r="A298" s="191"/>
      <c r="B298" s="191"/>
      <c r="C298" s="191"/>
      <c r="D298" s="191"/>
    </row>
    <row r="299" spans="1:4" x14ac:dyDescent="0.2">
      <c r="A299" s="191"/>
      <c r="B299" s="191"/>
      <c r="C299" s="191"/>
      <c r="D299" s="191"/>
    </row>
    <row r="300" spans="1:4" x14ac:dyDescent="0.2">
      <c r="A300" s="191"/>
      <c r="B300" s="191"/>
      <c r="C300" s="191"/>
      <c r="D300" s="191"/>
    </row>
    <row r="301" spans="1:4" x14ac:dyDescent="0.2">
      <c r="A301" s="191"/>
      <c r="B301" s="191"/>
      <c r="C301" s="191"/>
      <c r="D301" s="191"/>
    </row>
    <row r="302" spans="1:4" x14ac:dyDescent="0.2">
      <c r="A302" s="191"/>
      <c r="B302" s="191"/>
      <c r="C302" s="191"/>
      <c r="D302" s="191"/>
    </row>
    <row r="303" spans="1:4" x14ac:dyDescent="0.2">
      <c r="A303" s="191"/>
      <c r="B303" s="191"/>
      <c r="C303" s="191"/>
      <c r="D303" s="191"/>
    </row>
    <row r="304" spans="1:4" x14ac:dyDescent="0.2">
      <c r="A304" s="191"/>
      <c r="B304" s="191"/>
      <c r="C304" s="191"/>
      <c r="D304" s="191"/>
    </row>
    <row r="305" spans="1:4" x14ac:dyDescent="0.2">
      <c r="A305" s="191"/>
      <c r="B305" s="191"/>
      <c r="C305" s="191"/>
      <c r="D305" s="191"/>
    </row>
    <row r="306" spans="1:4" x14ac:dyDescent="0.2">
      <c r="A306" s="191"/>
      <c r="B306" s="191"/>
      <c r="C306" s="191"/>
      <c r="D306" s="191"/>
    </row>
    <row r="307" spans="1:4" x14ac:dyDescent="0.2">
      <c r="A307" s="191"/>
      <c r="B307" s="191"/>
      <c r="C307" s="191"/>
      <c r="D307" s="191"/>
    </row>
    <row r="308" spans="1:4" x14ac:dyDescent="0.2">
      <c r="A308" s="191"/>
      <c r="B308" s="191"/>
      <c r="C308" s="191"/>
      <c r="D308" s="191"/>
    </row>
    <row r="309" spans="1:4" x14ac:dyDescent="0.2">
      <c r="A309" s="191"/>
      <c r="B309" s="191"/>
      <c r="C309" s="191"/>
      <c r="D309" s="191"/>
    </row>
    <row r="310" spans="1:4" x14ac:dyDescent="0.2">
      <c r="A310" s="191"/>
      <c r="B310" s="191"/>
      <c r="C310" s="191"/>
      <c r="D310" s="191"/>
    </row>
    <row r="311" spans="1:4" x14ac:dyDescent="0.2">
      <c r="A311" s="191"/>
      <c r="B311" s="191"/>
      <c r="C311" s="191"/>
      <c r="D311" s="191"/>
    </row>
    <row r="312" spans="1:4" x14ac:dyDescent="0.2">
      <c r="A312" s="191"/>
      <c r="B312" s="191"/>
      <c r="C312" s="191"/>
      <c r="D312" s="191"/>
    </row>
    <row r="313" spans="1:4" x14ac:dyDescent="0.2">
      <c r="A313" s="191"/>
      <c r="B313" s="191"/>
      <c r="C313" s="191"/>
      <c r="D313" s="191"/>
    </row>
    <row r="314" spans="1:4" x14ac:dyDescent="0.2">
      <c r="A314" s="191"/>
      <c r="B314" s="191"/>
      <c r="C314" s="191"/>
      <c r="D314" s="191"/>
    </row>
    <row r="315" spans="1:4" x14ac:dyDescent="0.2">
      <c r="A315" s="191"/>
      <c r="B315" s="191"/>
      <c r="C315" s="191"/>
      <c r="D315" s="191"/>
    </row>
    <row r="316" spans="1:4" x14ac:dyDescent="0.2">
      <c r="A316" s="191"/>
      <c r="B316" s="191"/>
      <c r="C316" s="191"/>
      <c r="D316" s="191"/>
    </row>
    <row r="317" spans="1:4" x14ac:dyDescent="0.2">
      <c r="A317" s="191"/>
      <c r="B317" s="191"/>
      <c r="C317" s="191"/>
      <c r="D317" s="191"/>
    </row>
    <row r="318" spans="1:4" x14ac:dyDescent="0.2">
      <c r="A318" s="191"/>
      <c r="B318" s="191"/>
      <c r="C318" s="191"/>
      <c r="D318" s="191"/>
    </row>
    <row r="319" spans="1:4" x14ac:dyDescent="0.2">
      <c r="A319" s="191"/>
      <c r="B319" s="191"/>
      <c r="C319" s="191"/>
      <c r="D319" s="191"/>
    </row>
    <row r="320" spans="1:4" x14ac:dyDescent="0.2">
      <c r="A320" s="191"/>
      <c r="B320" s="191"/>
      <c r="C320" s="191"/>
      <c r="D320" s="191"/>
    </row>
    <row r="321" spans="1:4" x14ac:dyDescent="0.2">
      <c r="A321" s="191"/>
      <c r="B321" s="191"/>
      <c r="C321" s="191"/>
      <c r="D321" s="191"/>
    </row>
    <row r="322" spans="1:4" x14ac:dyDescent="0.2">
      <c r="A322" s="191"/>
      <c r="B322" s="191"/>
      <c r="C322" s="191"/>
      <c r="D322" s="191"/>
    </row>
    <row r="323" spans="1:4" x14ac:dyDescent="0.2">
      <c r="A323" s="191"/>
      <c r="B323" s="191"/>
      <c r="C323" s="191"/>
      <c r="D323" s="191"/>
    </row>
    <row r="324" spans="1:4" x14ac:dyDescent="0.2">
      <c r="A324" s="191"/>
      <c r="B324" s="191"/>
      <c r="C324" s="191"/>
      <c r="D324" s="191"/>
    </row>
    <row r="325" spans="1:4" x14ac:dyDescent="0.2">
      <c r="A325" s="191"/>
      <c r="B325" s="191"/>
      <c r="C325" s="191"/>
      <c r="D325" s="191"/>
    </row>
    <row r="326" spans="1:4" x14ac:dyDescent="0.2">
      <c r="A326" s="191"/>
      <c r="B326" s="191"/>
      <c r="C326" s="191"/>
      <c r="D326" s="191"/>
    </row>
    <row r="327" spans="1:4" x14ac:dyDescent="0.2">
      <c r="A327" s="191"/>
      <c r="B327" s="191"/>
      <c r="C327" s="191"/>
      <c r="D327" s="191"/>
    </row>
    <row r="328" spans="1:4" x14ac:dyDescent="0.2">
      <c r="A328" s="191"/>
      <c r="B328" s="191"/>
      <c r="C328" s="191"/>
      <c r="D328" s="191"/>
    </row>
    <row r="329" spans="1:4" x14ac:dyDescent="0.2">
      <c r="A329" s="191"/>
      <c r="B329" s="191"/>
      <c r="C329" s="191"/>
      <c r="D329" s="191"/>
    </row>
    <row r="330" spans="1:4" x14ac:dyDescent="0.2">
      <c r="A330" s="191"/>
      <c r="B330" s="191"/>
      <c r="C330" s="191"/>
      <c r="D330" s="191"/>
    </row>
    <row r="331" spans="1:4" x14ac:dyDescent="0.2">
      <c r="A331" s="191"/>
      <c r="B331" s="191"/>
      <c r="C331" s="191"/>
      <c r="D331" s="191"/>
    </row>
    <row r="332" spans="1:4" x14ac:dyDescent="0.2">
      <c r="A332" s="191"/>
      <c r="B332" s="191"/>
      <c r="C332" s="191"/>
      <c r="D332" s="191"/>
    </row>
    <row r="333" spans="1:4" x14ac:dyDescent="0.2">
      <c r="A333" s="191"/>
      <c r="B333" s="191"/>
      <c r="C333" s="191"/>
      <c r="D333" s="191"/>
    </row>
    <row r="334" spans="1:4" x14ac:dyDescent="0.2">
      <c r="A334" s="191"/>
      <c r="B334" s="191"/>
      <c r="C334" s="191"/>
      <c r="D334" s="191"/>
    </row>
    <row r="335" spans="1:4" x14ac:dyDescent="0.2">
      <c r="A335" s="191"/>
      <c r="B335" s="191"/>
      <c r="C335" s="191"/>
      <c r="D335" s="191"/>
    </row>
    <row r="336" spans="1:4" x14ac:dyDescent="0.2">
      <c r="A336" s="191"/>
      <c r="B336" s="191"/>
      <c r="C336" s="191"/>
      <c r="D336" s="191"/>
    </row>
    <row r="337" spans="1:4" x14ac:dyDescent="0.2">
      <c r="A337" s="191"/>
      <c r="B337" s="191"/>
      <c r="C337" s="191"/>
      <c r="D337" s="191"/>
    </row>
    <row r="338" spans="1:4" x14ac:dyDescent="0.2">
      <c r="A338" s="191"/>
      <c r="B338" s="191"/>
      <c r="C338" s="191"/>
      <c r="D338" s="191"/>
    </row>
    <row r="339" spans="1:4" x14ac:dyDescent="0.2">
      <c r="A339" s="191"/>
      <c r="B339" s="191"/>
      <c r="C339" s="191"/>
      <c r="D339" s="191"/>
    </row>
    <row r="340" spans="1:4" x14ac:dyDescent="0.2">
      <c r="A340" s="191"/>
      <c r="B340" s="191"/>
      <c r="C340" s="191"/>
      <c r="D340" s="191"/>
    </row>
    <row r="341" spans="1:4" x14ac:dyDescent="0.2">
      <c r="A341" s="191"/>
      <c r="B341" s="191"/>
      <c r="C341" s="191"/>
      <c r="D341" s="191"/>
    </row>
    <row r="342" spans="1:4" x14ac:dyDescent="0.2">
      <c r="A342" s="191"/>
      <c r="B342" s="191"/>
      <c r="C342" s="191"/>
      <c r="D342" s="191"/>
    </row>
    <row r="343" spans="1:4" x14ac:dyDescent="0.2">
      <c r="A343" s="191"/>
      <c r="B343" s="191"/>
      <c r="C343" s="191"/>
      <c r="D343" s="191"/>
    </row>
    <row r="344" spans="1:4" x14ac:dyDescent="0.2">
      <c r="A344" s="191"/>
      <c r="B344" s="191"/>
      <c r="C344" s="191"/>
      <c r="D344" s="191"/>
    </row>
    <row r="345" spans="1:4" x14ac:dyDescent="0.2">
      <c r="A345" s="191"/>
      <c r="B345" s="191"/>
      <c r="C345" s="191"/>
      <c r="D345" s="191"/>
    </row>
    <row r="346" spans="1:4" x14ac:dyDescent="0.2">
      <c r="A346" s="191"/>
      <c r="B346" s="191"/>
      <c r="C346" s="191"/>
      <c r="D346" s="191"/>
    </row>
    <row r="347" spans="1:4" x14ac:dyDescent="0.2">
      <c r="A347" s="191"/>
      <c r="B347" s="191"/>
      <c r="C347" s="191"/>
      <c r="D347" s="191"/>
    </row>
    <row r="348" spans="1:4" x14ac:dyDescent="0.2">
      <c r="A348" s="191"/>
      <c r="B348" s="191"/>
      <c r="C348" s="191"/>
      <c r="D348" s="191"/>
    </row>
    <row r="349" spans="1:4" x14ac:dyDescent="0.2">
      <c r="A349" s="191"/>
      <c r="B349" s="191"/>
      <c r="C349" s="191"/>
      <c r="D349" s="191"/>
    </row>
    <row r="350" spans="1:4" x14ac:dyDescent="0.2">
      <c r="A350" s="191"/>
      <c r="B350" s="191"/>
      <c r="C350" s="191"/>
      <c r="D350" s="191"/>
    </row>
    <row r="351" spans="1:4" x14ac:dyDescent="0.2">
      <c r="A351" s="191"/>
      <c r="B351" s="191"/>
      <c r="C351" s="191"/>
      <c r="D351" s="191"/>
    </row>
    <row r="352" spans="1:4" x14ac:dyDescent="0.2">
      <c r="A352" s="191"/>
      <c r="B352" s="191"/>
      <c r="C352" s="191"/>
      <c r="D352" s="191"/>
    </row>
    <row r="353" spans="1:4" x14ac:dyDescent="0.2">
      <c r="A353" s="191"/>
      <c r="B353" s="191"/>
      <c r="C353" s="191"/>
      <c r="D353" s="191"/>
    </row>
    <row r="354" spans="1:4" x14ac:dyDescent="0.2">
      <c r="A354" s="191"/>
      <c r="B354" s="191"/>
      <c r="C354" s="191"/>
      <c r="D354" s="191"/>
    </row>
    <row r="355" spans="1:4" x14ac:dyDescent="0.2">
      <c r="A355" s="191"/>
      <c r="B355" s="191"/>
      <c r="C355" s="191"/>
      <c r="D355" s="191"/>
    </row>
    <row r="356" spans="1:4" x14ac:dyDescent="0.2">
      <c r="A356" s="191"/>
      <c r="B356" s="191"/>
      <c r="C356" s="191"/>
      <c r="D356" s="191"/>
    </row>
    <row r="357" spans="1:4" x14ac:dyDescent="0.2">
      <c r="A357" s="191"/>
      <c r="B357" s="191"/>
      <c r="C357" s="191"/>
      <c r="D357" s="191"/>
    </row>
    <row r="358" spans="1:4" x14ac:dyDescent="0.2">
      <c r="A358" s="191"/>
      <c r="B358" s="191"/>
      <c r="C358" s="191"/>
      <c r="D358" s="191"/>
    </row>
    <row r="359" spans="1:4" x14ac:dyDescent="0.2">
      <c r="A359" s="191"/>
      <c r="B359" s="191"/>
      <c r="C359" s="191"/>
      <c r="D359" s="191"/>
    </row>
    <row r="360" spans="1:4" x14ac:dyDescent="0.2">
      <c r="A360" s="191"/>
      <c r="B360" s="191"/>
      <c r="C360" s="191"/>
      <c r="D360" s="191"/>
    </row>
    <row r="361" spans="1:4" x14ac:dyDescent="0.2">
      <c r="A361" s="191"/>
      <c r="B361" s="191"/>
      <c r="C361" s="191"/>
      <c r="D361" s="191"/>
    </row>
    <row r="362" spans="1:4" x14ac:dyDescent="0.2">
      <c r="A362" s="191"/>
      <c r="B362" s="191"/>
      <c r="C362" s="191"/>
      <c r="D362" s="191"/>
    </row>
    <row r="363" spans="1:4" x14ac:dyDescent="0.2">
      <c r="A363" s="191"/>
      <c r="B363" s="191"/>
      <c r="C363" s="191"/>
      <c r="D363" s="191"/>
    </row>
    <row r="364" spans="1:4" x14ac:dyDescent="0.2">
      <c r="A364" s="191"/>
      <c r="B364" s="191"/>
      <c r="C364" s="191"/>
      <c r="D364" s="191"/>
    </row>
    <row r="365" spans="1:4" x14ac:dyDescent="0.2">
      <c r="A365" s="191"/>
      <c r="B365" s="191"/>
      <c r="C365" s="191"/>
      <c r="D365" s="191"/>
    </row>
    <row r="366" spans="1:4" x14ac:dyDescent="0.2">
      <c r="A366" s="191"/>
      <c r="B366" s="191"/>
      <c r="C366" s="191"/>
      <c r="D366" s="191"/>
    </row>
    <row r="367" spans="1:4" x14ac:dyDescent="0.2">
      <c r="A367" s="191"/>
      <c r="B367" s="191"/>
      <c r="C367" s="191"/>
      <c r="D367" s="191"/>
    </row>
    <row r="368" spans="1:4" x14ac:dyDescent="0.2">
      <c r="A368" s="191"/>
      <c r="B368" s="191"/>
      <c r="C368" s="191"/>
      <c r="D368" s="191"/>
    </row>
    <row r="369" spans="1:4" x14ac:dyDescent="0.2">
      <c r="A369" s="191"/>
      <c r="B369" s="191"/>
      <c r="C369" s="191"/>
      <c r="D369" s="191"/>
    </row>
    <row r="370" spans="1:4" x14ac:dyDescent="0.2">
      <c r="A370" s="191"/>
      <c r="B370" s="191"/>
      <c r="C370" s="191"/>
      <c r="D370" s="191"/>
    </row>
    <row r="371" spans="1:4" x14ac:dyDescent="0.2">
      <c r="A371" s="191"/>
      <c r="B371" s="191"/>
      <c r="C371" s="191"/>
      <c r="D371" s="191"/>
    </row>
    <row r="372" spans="1:4" x14ac:dyDescent="0.2">
      <c r="A372" s="191"/>
      <c r="B372" s="191"/>
      <c r="C372" s="191"/>
      <c r="D372" s="191"/>
    </row>
    <row r="373" spans="1:4" x14ac:dyDescent="0.2">
      <c r="A373" s="191"/>
      <c r="B373" s="191"/>
      <c r="C373" s="191"/>
      <c r="D373" s="191"/>
    </row>
    <row r="374" spans="1:4" x14ac:dyDescent="0.2">
      <c r="A374" s="191"/>
      <c r="B374" s="191"/>
      <c r="C374" s="191"/>
      <c r="D374" s="191"/>
    </row>
    <row r="375" spans="1:4" x14ac:dyDescent="0.2">
      <c r="A375" s="191"/>
      <c r="B375" s="191"/>
      <c r="C375" s="191"/>
      <c r="D375" s="191"/>
    </row>
    <row r="376" spans="1:4" x14ac:dyDescent="0.2">
      <c r="A376" s="191"/>
      <c r="B376" s="191"/>
      <c r="C376" s="191"/>
      <c r="D376" s="191"/>
    </row>
    <row r="377" spans="1:4" x14ac:dyDescent="0.2">
      <c r="A377" s="191"/>
      <c r="B377" s="191"/>
      <c r="C377" s="191"/>
      <c r="D377" s="191"/>
    </row>
    <row r="378" spans="1:4" x14ac:dyDescent="0.2">
      <c r="A378" s="191"/>
      <c r="B378" s="191"/>
      <c r="C378" s="191"/>
      <c r="D378" s="191"/>
    </row>
    <row r="379" spans="1:4" x14ac:dyDescent="0.2">
      <c r="A379" s="191"/>
      <c r="B379" s="191"/>
      <c r="C379" s="191"/>
      <c r="D379" s="191"/>
    </row>
    <row r="380" spans="1:4" x14ac:dyDescent="0.2">
      <c r="A380" s="191"/>
      <c r="B380" s="191"/>
      <c r="C380" s="191"/>
      <c r="D380" s="191"/>
    </row>
    <row r="381" spans="1:4" x14ac:dyDescent="0.2">
      <c r="A381" s="191"/>
      <c r="B381" s="191"/>
      <c r="C381" s="191"/>
      <c r="D381" s="191"/>
    </row>
    <row r="382" spans="1:4" x14ac:dyDescent="0.2">
      <c r="A382" s="191"/>
      <c r="B382" s="191"/>
      <c r="C382" s="191"/>
      <c r="D382" s="191"/>
    </row>
    <row r="383" spans="1:4" x14ac:dyDescent="0.2">
      <c r="A383" s="191"/>
      <c r="B383" s="191"/>
      <c r="C383" s="191"/>
      <c r="D383" s="191"/>
    </row>
    <row r="384" spans="1:4" x14ac:dyDescent="0.2">
      <c r="A384" s="191"/>
      <c r="B384" s="191"/>
      <c r="C384" s="191"/>
      <c r="D384" s="191"/>
    </row>
    <row r="385" spans="1:4" x14ac:dyDescent="0.2">
      <c r="A385" s="191"/>
      <c r="B385" s="191"/>
      <c r="C385" s="191"/>
      <c r="D385" s="191"/>
    </row>
    <row r="386" spans="1:4" x14ac:dyDescent="0.2">
      <c r="A386" s="191"/>
      <c r="B386" s="191"/>
      <c r="C386" s="191"/>
      <c r="D386" s="191"/>
    </row>
    <row r="387" spans="1:4" x14ac:dyDescent="0.2">
      <c r="A387" s="191"/>
      <c r="B387" s="191"/>
      <c r="C387" s="191"/>
      <c r="D387" s="191"/>
    </row>
    <row r="388" spans="1:4" x14ac:dyDescent="0.2">
      <c r="A388" s="191"/>
      <c r="B388" s="191"/>
      <c r="C388" s="191"/>
      <c r="D388" s="191"/>
    </row>
    <row r="389" spans="1:4" x14ac:dyDescent="0.2">
      <c r="A389" s="191"/>
      <c r="B389" s="191"/>
      <c r="C389" s="191"/>
      <c r="D389" s="191"/>
    </row>
    <row r="390" spans="1:4" x14ac:dyDescent="0.2">
      <c r="A390" s="191"/>
      <c r="B390" s="191"/>
      <c r="C390" s="191"/>
      <c r="D390" s="191"/>
    </row>
    <row r="391" spans="1:4" x14ac:dyDescent="0.2">
      <c r="A391" s="191"/>
      <c r="B391" s="191"/>
      <c r="C391" s="191"/>
      <c r="D391" s="191"/>
    </row>
    <row r="392" spans="1:4" x14ac:dyDescent="0.2">
      <c r="A392" s="191"/>
      <c r="B392" s="191"/>
      <c r="C392" s="191"/>
      <c r="D392" s="191"/>
    </row>
    <row r="393" spans="1:4" x14ac:dyDescent="0.2">
      <c r="A393" s="191"/>
      <c r="B393" s="191"/>
      <c r="C393" s="191"/>
      <c r="D393" s="191"/>
    </row>
    <row r="394" spans="1:4" x14ac:dyDescent="0.2">
      <c r="A394" s="191"/>
      <c r="B394" s="191"/>
      <c r="C394" s="191"/>
      <c r="D394" s="191"/>
    </row>
    <row r="395" spans="1:4" x14ac:dyDescent="0.2">
      <c r="A395" s="191"/>
      <c r="B395" s="191"/>
      <c r="C395" s="191"/>
      <c r="D395" s="191"/>
    </row>
    <row r="396" spans="1:4" x14ac:dyDescent="0.2">
      <c r="A396" s="191"/>
      <c r="B396" s="191"/>
      <c r="C396" s="191"/>
      <c r="D396" s="191"/>
    </row>
    <row r="397" spans="1:4" x14ac:dyDescent="0.2">
      <c r="A397" s="191"/>
      <c r="B397" s="191"/>
      <c r="C397" s="191"/>
      <c r="D397" s="191"/>
    </row>
    <row r="398" spans="1:4" x14ac:dyDescent="0.2">
      <c r="A398" s="191"/>
      <c r="B398" s="191"/>
      <c r="C398" s="191"/>
      <c r="D398" s="191"/>
    </row>
    <row r="399" spans="1:4" x14ac:dyDescent="0.2">
      <c r="A399" s="191"/>
      <c r="B399" s="191"/>
      <c r="C399" s="191"/>
      <c r="D399" s="191"/>
    </row>
    <row r="400" spans="1:4" x14ac:dyDescent="0.2">
      <c r="A400" s="191"/>
      <c r="B400" s="191"/>
      <c r="C400" s="191"/>
      <c r="D400" s="191"/>
    </row>
    <row r="401" spans="1:4" x14ac:dyDescent="0.2">
      <c r="A401" s="191"/>
      <c r="B401" s="191"/>
      <c r="C401" s="191"/>
      <c r="D401" s="191"/>
    </row>
    <row r="402" spans="1:4" x14ac:dyDescent="0.2">
      <c r="A402" s="191"/>
      <c r="B402" s="191"/>
      <c r="C402" s="191"/>
      <c r="D402" s="191"/>
    </row>
    <row r="403" spans="1:4" x14ac:dyDescent="0.2">
      <c r="A403" s="191"/>
      <c r="B403" s="191"/>
      <c r="C403" s="191"/>
      <c r="D403" s="191"/>
    </row>
    <row r="404" spans="1:4" x14ac:dyDescent="0.2">
      <c r="A404" s="191"/>
      <c r="B404" s="191"/>
      <c r="C404" s="191"/>
      <c r="D404" s="191"/>
    </row>
    <row r="405" spans="1:4" x14ac:dyDescent="0.2">
      <c r="A405" s="191"/>
      <c r="B405" s="191"/>
      <c r="C405" s="191"/>
      <c r="D405" s="191"/>
    </row>
    <row r="406" spans="1:4" x14ac:dyDescent="0.2">
      <c r="A406" s="191"/>
      <c r="B406" s="191"/>
      <c r="C406" s="191"/>
      <c r="D406" s="191"/>
    </row>
    <row r="407" spans="1:4" x14ac:dyDescent="0.2">
      <c r="A407" s="191"/>
      <c r="B407" s="191"/>
      <c r="C407" s="191"/>
      <c r="D407" s="191"/>
    </row>
    <row r="408" spans="1:4" x14ac:dyDescent="0.2">
      <c r="A408" s="191"/>
      <c r="B408" s="191"/>
      <c r="C408" s="191"/>
      <c r="D408" s="191"/>
    </row>
    <row r="409" spans="1:4" x14ac:dyDescent="0.2">
      <c r="A409" s="191"/>
      <c r="B409" s="191"/>
      <c r="C409" s="191"/>
      <c r="D409" s="191"/>
    </row>
    <row r="410" spans="1:4" x14ac:dyDescent="0.2">
      <c r="A410" s="191"/>
      <c r="B410" s="191"/>
      <c r="C410" s="191"/>
      <c r="D410" s="191"/>
    </row>
    <row r="411" spans="1:4" x14ac:dyDescent="0.2">
      <c r="A411" s="191"/>
      <c r="B411" s="191"/>
      <c r="C411" s="191"/>
      <c r="D411" s="191"/>
    </row>
    <row r="412" spans="1:4" x14ac:dyDescent="0.2">
      <c r="A412" s="191"/>
      <c r="B412" s="191"/>
      <c r="C412" s="191"/>
      <c r="D412" s="191"/>
    </row>
    <row r="413" spans="1:4" x14ac:dyDescent="0.2">
      <c r="A413" s="191"/>
      <c r="B413" s="191"/>
      <c r="C413" s="191"/>
      <c r="D413" s="191"/>
    </row>
    <row r="414" spans="1:4" x14ac:dyDescent="0.2">
      <c r="A414" s="191"/>
      <c r="B414" s="191"/>
      <c r="C414" s="191"/>
      <c r="D414" s="191"/>
    </row>
    <row r="415" spans="1:4" x14ac:dyDescent="0.2">
      <c r="A415" s="191"/>
      <c r="B415" s="191"/>
      <c r="C415" s="191"/>
      <c r="D415" s="191"/>
    </row>
    <row r="416" spans="1:4" x14ac:dyDescent="0.2">
      <c r="A416" s="191"/>
      <c r="B416" s="191"/>
      <c r="C416" s="191"/>
      <c r="D416" s="191"/>
    </row>
    <row r="417" spans="1:4" x14ac:dyDescent="0.2">
      <c r="A417" s="191"/>
      <c r="B417" s="191"/>
      <c r="C417" s="191"/>
      <c r="D417" s="191"/>
    </row>
    <row r="418" spans="1:4" x14ac:dyDescent="0.2">
      <c r="A418" s="191"/>
      <c r="B418" s="191"/>
      <c r="C418" s="191"/>
      <c r="D418" s="191"/>
    </row>
    <row r="419" spans="1:4" x14ac:dyDescent="0.2">
      <c r="A419" s="191"/>
      <c r="B419" s="191"/>
      <c r="C419" s="191"/>
      <c r="D419" s="191"/>
    </row>
    <row r="420" spans="1:4" x14ac:dyDescent="0.2">
      <c r="A420" s="191"/>
      <c r="B420" s="191"/>
      <c r="C420" s="191"/>
      <c r="D420" s="191"/>
    </row>
    <row r="421" spans="1:4" x14ac:dyDescent="0.2">
      <c r="A421" s="191"/>
      <c r="B421" s="191"/>
      <c r="C421" s="191"/>
      <c r="D421" s="191"/>
    </row>
    <row r="422" spans="1:4" x14ac:dyDescent="0.2">
      <c r="A422" s="191"/>
      <c r="B422" s="191"/>
      <c r="C422" s="191"/>
      <c r="D422" s="191"/>
    </row>
    <row r="423" spans="1:4" x14ac:dyDescent="0.2">
      <c r="A423" s="191"/>
      <c r="B423" s="191"/>
      <c r="C423" s="191"/>
      <c r="D423" s="191"/>
    </row>
    <row r="424" spans="1:4" x14ac:dyDescent="0.2">
      <c r="A424" s="191"/>
      <c r="B424" s="191"/>
      <c r="C424" s="191"/>
      <c r="D424" s="191"/>
    </row>
    <row r="425" spans="1:4" x14ac:dyDescent="0.2">
      <c r="A425" s="191"/>
      <c r="B425" s="191"/>
      <c r="C425" s="191"/>
      <c r="D425" s="191"/>
    </row>
    <row r="426" spans="1:4" x14ac:dyDescent="0.2">
      <c r="A426" s="191"/>
      <c r="B426" s="191"/>
      <c r="C426" s="191"/>
      <c r="D426" s="191"/>
    </row>
    <row r="427" spans="1:4" x14ac:dyDescent="0.2">
      <c r="A427" s="191"/>
      <c r="B427" s="191"/>
      <c r="C427" s="191"/>
      <c r="D427" s="191"/>
    </row>
    <row r="428" spans="1:4" x14ac:dyDescent="0.2">
      <c r="A428" s="191"/>
      <c r="B428" s="191"/>
      <c r="C428" s="191"/>
      <c r="D428" s="191"/>
    </row>
    <row r="429" spans="1:4" x14ac:dyDescent="0.2">
      <c r="A429" s="191"/>
      <c r="B429" s="191"/>
      <c r="C429" s="191"/>
      <c r="D429" s="191"/>
    </row>
    <row r="430" spans="1:4" x14ac:dyDescent="0.2">
      <c r="A430" s="191"/>
      <c r="B430" s="191"/>
      <c r="C430" s="191"/>
      <c r="D430" s="191"/>
    </row>
    <row r="431" spans="1:4" x14ac:dyDescent="0.2">
      <c r="A431" s="191"/>
      <c r="B431" s="191"/>
      <c r="C431" s="191"/>
      <c r="D431" s="191"/>
    </row>
    <row r="432" spans="1:4" x14ac:dyDescent="0.2">
      <c r="A432" s="191"/>
      <c r="B432" s="191"/>
      <c r="C432" s="191"/>
      <c r="D432" s="191"/>
    </row>
    <row r="433" spans="1:4" x14ac:dyDescent="0.2">
      <c r="A433" s="191"/>
      <c r="B433" s="191"/>
      <c r="C433" s="191"/>
      <c r="D433" s="191"/>
    </row>
    <row r="434" spans="1:4" x14ac:dyDescent="0.2">
      <c r="A434" s="191"/>
      <c r="B434" s="191"/>
      <c r="C434" s="191"/>
      <c r="D434" s="191"/>
    </row>
    <row r="435" spans="1:4" x14ac:dyDescent="0.2">
      <c r="A435" s="191"/>
      <c r="B435" s="191"/>
      <c r="C435" s="191"/>
      <c r="D435" s="191"/>
    </row>
    <row r="436" spans="1:4" x14ac:dyDescent="0.2">
      <c r="A436" s="191"/>
      <c r="B436" s="191"/>
      <c r="C436" s="191"/>
      <c r="D436" s="191"/>
    </row>
    <row r="437" spans="1:4" x14ac:dyDescent="0.2">
      <c r="A437" s="191"/>
      <c r="B437" s="191"/>
      <c r="C437" s="191"/>
      <c r="D437" s="191"/>
    </row>
    <row r="438" spans="1:4" x14ac:dyDescent="0.2">
      <c r="A438" s="191"/>
      <c r="B438" s="191"/>
      <c r="C438" s="191"/>
      <c r="D438" s="191"/>
    </row>
    <row r="439" spans="1:4" x14ac:dyDescent="0.2">
      <c r="A439" s="191"/>
      <c r="B439" s="191"/>
      <c r="C439" s="191"/>
      <c r="D439" s="191"/>
    </row>
    <row r="440" spans="1:4" x14ac:dyDescent="0.2">
      <c r="A440" s="191"/>
      <c r="B440" s="191"/>
      <c r="C440" s="191"/>
      <c r="D440" s="191"/>
    </row>
    <row r="441" spans="1:4" x14ac:dyDescent="0.2">
      <c r="A441" s="191"/>
      <c r="B441" s="191"/>
      <c r="C441" s="191"/>
      <c r="D441" s="191"/>
    </row>
    <row r="442" spans="1:4" x14ac:dyDescent="0.2">
      <c r="A442" s="191"/>
      <c r="B442" s="191"/>
      <c r="C442" s="191"/>
      <c r="D442" s="191"/>
    </row>
    <row r="443" spans="1:4" x14ac:dyDescent="0.2">
      <c r="A443" s="191"/>
      <c r="B443" s="191"/>
      <c r="C443" s="191"/>
      <c r="D443" s="191"/>
    </row>
    <row r="444" spans="1:4" x14ac:dyDescent="0.2">
      <c r="A444" s="191"/>
      <c r="B444" s="191"/>
      <c r="C444" s="191"/>
      <c r="D444" s="191"/>
    </row>
    <row r="445" spans="1:4" x14ac:dyDescent="0.2">
      <c r="A445" s="191"/>
      <c r="B445" s="191"/>
      <c r="C445" s="191"/>
      <c r="D445" s="191"/>
    </row>
    <row r="446" spans="1:4" x14ac:dyDescent="0.2">
      <c r="A446" s="191"/>
      <c r="B446" s="191"/>
      <c r="C446" s="191"/>
      <c r="D446" s="191"/>
    </row>
    <row r="447" spans="1:4" x14ac:dyDescent="0.2">
      <c r="A447" s="191"/>
      <c r="B447" s="191"/>
      <c r="C447" s="191"/>
      <c r="D447" s="191"/>
    </row>
    <row r="448" spans="1:4" x14ac:dyDescent="0.2">
      <c r="A448" s="191"/>
      <c r="B448" s="191"/>
      <c r="C448" s="191"/>
      <c r="D448" s="191"/>
    </row>
    <row r="449" spans="1:4" x14ac:dyDescent="0.2">
      <c r="A449" s="191"/>
      <c r="B449" s="191"/>
      <c r="C449" s="191"/>
      <c r="D449" s="191"/>
    </row>
    <row r="450" spans="1:4" x14ac:dyDescent="0.2">
      <c r="A450" s="191"/>
      <c r="B450" s="191"/>
      <c r="C450" s="191"/>
      <c r="D450" s="191"/>
    </row>
    <row r="451" spans="1:4" x14ac:dyDescent="0.2">
      <c r="A451" s="191"/>
      <c r="B451" s="191"/>
      <c r="C451" s="191"/>
      <c r="D451" s="191"/>
    </row>
    <row r="452" spans="1:4" x14ac:dyDescent="0.2">
      <c r="A452" s="191"/>
      <c r="B452" s="191"/>
      <c r="C452" s="191"/>
      <c r="D452" s="191"/>
    </row>
    <row r="453" spans="1:4" x14ac:dyDescent="0.2">
      <c r="A453" s="191"/>
      <c r="B453" s="191"/>
      <c r="C453" s="191"/>
      <c r="D453" s="191"/>
    </row>
    <row r="454" spans="1:4" x14ac:dyDescent="0.2">
      <c r="A454" s="191"/>
      <c r="B454" s="191"/>
      <c r="C454" s="191"/>
      <c r="D454" s="191"/>
    </row>
    <row r="455" spans="1:4" x14ac:dyDescent="0.2">
      <c r="A455" s="191"/>
      <c r="B455" s="191"/>
      <c r="C455" s="191"/>
      <c r="D455" s="191"/>
    </row>
  </sheetData>
  <mergeCells count="10">
    <mergeCell ref="A54:C54"/>
    <mergeCell ref="A1:E1"/>
    <mergeCell ref="A2:D2"/>
    <mergeCell ref="A4:D4"/>
    <mergeCell ref="A7:D7"/>
    <mergeCell ref="A9:C9"/>
    <mergeCell ref="A10:A11"/>
    <mergeCell ref="B10:B11"/>
    <mergeCell ref="C10:C11"/>
    <mergeCell ref="D10:D11"/>
  </mergeCells>
  <pageMargins left="0.78740157480314965" right="0.27559055118110237" top="0.98425196850393704" bottom="0.78740157480314965" header="0.51181102362204722" footer="0.51181102362204722"/>
  <pageSetup paperSize="9" scale="71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7"/>
  <sheetViews>
    <sheetView view="pageBreakPreview" zoomScale="140" zoomScaleNormal="100" zoomScaleSheetLayoutView="140" workbookViewId="0">
      <selection activeCell="B6" sqref="B6"/>
    </sheetView>
  </sheetViews>
  <sheetFormatPr defaultRowHeight="41.25" customHeight="1" x14ac:dyDescent="0.25"/>
  <cols>
    <col min="1" max="1" width="38.5703125" customWidth="1"/>
    <col min="2" max="2" width="25.140625" customWidth="1"/>
    <col min="3" max="3" width="20" customWidth="1"/>
  </cols>
  <sheetData>
    <row r="1" spans="1:4" ht="46.5" customHeight="1" x14ac:dyDescent="0.25">
      <c r="A1" s="433" t="s">
        <v>328</v>
      </c>
      <c r="B1" s="433"/>
      <c r="C1" s="433"/>
    </row>
    <row r="2" spans="1:4" ht="20.25" customHeight="1" x14ac:dyDescent="0.25">
      <c r="A2" s="434" t="s">
        <v>362</v>
      </c>
      <c r="B2" s="434"/>
      <c r="C2" s="434"/>
    </row>
    <row r="3" spans="1:4" ht="18" customHeight="1" x14ac:dyDescent="0.25">
      <c r="A3" s="321"/>
      <c r="C3" s="321"/>
    </row>
    <row r="4" spans="1:4" ht="41.25" customHeight="1" x14ac:dyDescent="0.25">
      <c r="A4" s="432" t="s">
        <v>327</v>
      </c>
      <c r="B4" s="432"/>
      <c r="C4" s="432"/>
    </row>
    <row r="5" spans="1:4" ht="13.5" customHeight="1" x14ac:dyDescent="0.25">
      <c r="A5" s="322"/>
    </row>
    <row r="6" spans="1:4" ht="41.25" customHeight="1" x14ac:dyDescent="0.25">
      <c r="A6" s="323" t="s">
        <v>276</v>
      </c>
      <c r="B6" s="323" t="s">
        <v>1</v>
      </c>
      <c r="C6" s="323" t="s">
        <v>277</v>
      </c>
    </row>
    <row r="7" spans="1:4" ht="54" customHeight="1" x14ac:dyDescent="0.25">
      <c r="A7" s="324" t="s">
        <v>278</v>
      </c>
      <c r="B7" s="325" t="s">
        <v>289</v>
      </c>
      <c r="C7" s="326">
        <v>0</v>
      </c>
    </row>
    <row r="8" spans="1:4" ht="41.25" customHeight="1" x14ac:dyDescent="0.25">
      <c r="A8" s="324" t="s">
        <v>279</v>
      </c>
      <c r="B8" s="325" t="s">
        <v>290</v>
      </c>
      <c r="C8" s="326">
        <v>0</v>
      </c>
    </row>
    <row r="9" spans="1:4" ht="41.25" customHeight="1" x14ac:dyDescent="0.25">
      <c r="A9" s="327" t="s">
        <v>280</v>
      </c>
      <c r="B9" s="328" t="s">
        <v>291</v>
      </c>
      <c r="C9" s="329">
        <f>C10</f>
        <v>93505</v>
      </c>
    </row>
    <row r="10" spans="1:4" ht="41.25" customHeight="1" x14ac:dyDescent="0.25">
      <c r="A10" s="324" t="s">
        <v>281</v>
      </c>
      <c r="B10" s="325" t="s">
        <v>292</v>
      </c>
      <c r="C10" s="330">
        <f>C11</f>
        <v>93505</v>
      </c>
    </row>
    <row r="11" spans="1:4" ht="41.25" customHeight="1" x14ac:dyDescent="0.25">
      <c r="A11" s="324" t="s">
        <v>282</v>
      </c>
      <c r="B11" s="325" t="s">
        <v>293</v>
      </c>
      <c r="C11" s="330">
        <f>C12</f>
        <v>93505</v>
      </c>
    </row>
    <row r="12" spans="1:4" ht="80.25" customHeight="1" x14ac:dyDescent="0.25">
      <c r="A12" s="324" t="s">
        <v>283</v>
      </c>
      <c r="B12" s="325" t="s">
        <v>294</v>
      </c>
      <c r="C12" s="330">
        <v>93505</v>
      </c>
    </row>
    <row r="13" spans="1:4" ht="36.75" customHeight="1" x14ac:dyDescent="0.25">
      <c r="A13" s="327" t="s">
        <v>284</v>
      </c>
      <c r="B13" s="328" t="s">
        <v>295</v>
      </c>
      <c r="C13" s="329">
        <f>C14</f>
        <v>93505</v>
      </c>
      <c r="D13" s="391"/>
    </row>
    <row r="14" spans="1:4" ht="34.5" customHeight="1" x14ac:dyDescent="0.25">
      <c r="A14" s="324" t="s">
        <v>285</v>
      </c>
      <c r="B14" s="325" t="s">
        <v>296</v>
      </c>
      <c r="C14" s="330">
        <f>C15</f>
        <v>93505</v>
      </c>
    </row>
    <row r="15" spans="1:4" ht="41.25" customHeight="1" x14ac:dyDescent="0.25">
      <c r="A15" s="324" t="s">
        <v>286</v>
      </c>
      <c r="B15" s="325" t="s">
        <v>297</v>
      </c>
      <c r="C15" s="330">
        <f>C16</f>
        <v>93505</v>
      </c>
    </row>
    <row r="16" spans="1:4" ht="78.75" customHeight="1" x14ac:dyDescent="0.25">
      <c r="A16" s="324" t="s">
        <v>287</v>
      </c>
      <c r="B16" s="325" t="s">
        <v>298</v>
      </c>
      <c r="C16" s="330">
        <v>93505</v>
      </c>
    </row>
    <row r="17" spans="1:3" ht="16.5" customHeight="1" x14ac:dyDescent="0.25">
      <c r="A17" s="431" t="s">
        <v>288</v>
      </c>
      <c r="B17" s="431"/>
      <c r="C17" s="323">
        <v>0</v>
      </c>
    </row>
  </sheetData>
  <mergeCells count="4">
    <mergeCell ref="A17:B17"/>
    <mergeCell ref="A4:C4"/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C455B-191D-4B2F-ABD2-DBE90CB82024}">
  <sheetPr>
    <tabColor theme="5" tint="0.59999389629810485"/>
  </sheetPr>
  <dimension ref="A1:N232"/>
  <sheetViews>
    <sheetView view="pageBreakPreview" topLeftCell="B129" zoomScale="120" zoomScaleNormal="120" zoomScaleSheetLayoutView="120" workbookViewId="0">
      <selection activeCell="G106" sqref="G106"/>
    </sheetView>
  </sheetViews>
  <sheetFormatPr defaultColWidth="96.85546875" defaultRowHeight="12.75" x14ac:dyDescent="0.2"/>
  <cols>
    <col min="1" max="1" width="78.28515625" style="209" customWidth="1"/>
    <col min="2" max="2" width="12.28515625" style="209" customWidth="1"/>
    <col min="3" max="3" width="16" style="209" customWidth="1"/>
    <col min="4" max="4" width="12.42578125" style="209" customWidth="1"/>
    <col min="5" max="5" width="14" style="209" customWidth="1"/>
    <col min="6" max="6" width="9.140625" style="209" hidden="1" customWidth="1"/>
    <col min="7" max="7" width="10.28515625" style="209" customWidth="1"/>
    <col min="8" max="8" width="12.42578125" style="209" customWidth="1"/>
    <col min="9" max="254" width="9.140625" style="209" customWidth="1"/>
    <col min="255" max="16384" width="96.85546875" style="209"/>
  </cols>
  <sheetData>
    <row r="1" spans="1:9" ht="18.75" x14ac:dyDescent="0.3">
      <c r="A1" s="421" t="s">
        <v>354</v>
      </c>
      <c r="B1" s="421"/>
      <c r="C1" s="421"/>
      <c r="D1" s="421"/>
      <c r="E1" s="421"/>
      <c r="F1" s="358"/>
    </row>
    <row r="2" spans="1:9" ht="19.5" customHeight="1" x14ac:dyDescent="0.3">
      <c r="A2" s="421" t="s">
        <v>355</v>
      </c>
      <c r="B2" s="421"/>
      <c r="C2" s="421"/>
      <c r="D2" s="421"/>
      <c r="E2" s="421"/>
    </row>
    <row r="3" spans="1:9" ht="21" customHeight="1" x14ac:dyDescent="0.3">
      <c r="A3" s="404"/>
      <c r="B3" s="404"/>
      <c r="C3" s="404"/>
      <c r="D3" s="404"/>
      <c r="E3" s="404"/>
    </row>
    <row r="4" spans="1:9" ht="40.5" customHeight="1" x14ac:dyDescent="0.3">
      <c r="A4" s="436" t="s">
        <v>356</v>
      </c>
      <c r="B4" s="436"/>
      <c r="C4" s="436"/>
      <c r="D4" s="436"/>
      <c r="E4" s="436"/>
    </row>
    <row r="5" spans="1:9" ht="39" customHeight="1" x14ac:dyDescent="0.3">
      <c r="A5" s="437"/>
      <c r="B5" s="437"/>
      <c r="C5" s="437"/>
      <c r="D5" s="437"/>
      <c r="E5" s="437"/>
      <c r="F5" s="437"/>
    </row>
    <row r="6" spans="1:9" ht="36" customHeight="1" x14ac:dyDescent="0.3">
      <c r="A6" s="435" t="s">
        <v>106</v>
      </c>
      <c r="B6" s="435"/>
      <c r="C6" s="435"/>
      <c r="D6" s="435"/>
      <c r="E6" s="435"/>
    </row>
    <row r="7" spans="1:9" ht="21.75" customHeight="1" x14ac:dyDescent="0.3">
      <c r="A7" s="360"/>
      <c r="B7" s="360"/>
      <c r="C7" s="360"/>
      <c r="D7" s="360"/>
      <c r="E7" s="360"/>
    </row>
    <row r="8" spans="1:9" x14ac:dyDescent="0.2">
      <c r="A8" s="414" t="s">
        <v>107</v>
      </c>
      <c r="B8" s="416" t="s">
        <v>108</v>
      </c>
      <c r="C8" s="416" t="s">
        <v>109</v>
      </c>
      <c r="D8" s="416" t="s">
        <v>307</v>
      </c>
      <c r="E8" s="416" t="s">
        <v>3</v>
      </c>
    </row>
    <row r="9" spans="1:9" ht="84.75" customHeight="1" x14ac:dyDescent="0.2">
      <c r="A9" s="415"/>
      <c r="B9" s="417"/>
      <c r="C9" s="418"/>
      <c r="D9" s="418"/>
      <c r="E9" s="418"/>
    </row>
    <row r="10" spans="1:9" ht="60.75" x14ac:dyDescent="0.3">
      <c r="A10" s="310" t="s">
        <v>246</v>
      </c>
      <c r="B10" s="210"/>
      <c r="C10" s="211"/>
      <c r="D10" s="361"/>
      <c r="E10" s="354">
        <f>E11</f>
        <v>5761.9000000000005</v>
      </c>
      <c r="F10" s="214"/>
      <c r="G10" s="311">
        <f>'[1]БР_МС 2020'!F10</f>
        <v>5761.9000000000005</v>
      </c>
      <c r="H10" s="214">
        <f>E10-G10</f>
        <v>0</v>
      </c>
      <c r="I10" s="214">
        <f>E11+E34+E37+E44</f>
        <v>17710.5</v>
      </c>
    </row>
    <row r="11" spans="1:9" ht="18.75" x14ac:dyDescent="0.3">
      <c r="A11" s="215" t="s">
        <v>247</v>
      </c>
      <c r="B11" s="216" t="s">
        <v>248</v>
      </c>
      <c r="C11" s="217"/>
      <c r="D11" s="361"/>
      <c r="E11" s="354">
        <f>E12+E16+E27</f>
        <v>5761.9000000000005</v>
      </c>
      <c r="F11" s="214"/>
      <c r="G11" s="311">
        <f>'[1]БР_МС 2020'!F11</f>
        <v>5665.9000000000005</v>
      </c>
      <c r="H11" s="214">
        <f t="shared" ref="H11:H30" si="0">E11-G11</f>
        <v>96</v>
      </c>
    </row>
    <row r="12" spans="1:9" ht="37.5" x14ac:dyDescent="0.3">
      <c r="A12" s="133" t="s">
        <v>113</v>
      </c>
      <c r="B12" s="218" t="s">
        <v>116</v>
      </c>
      <c r="C12" s="219"/>
      <c r="D12" s="177"/>
      <c r="E12" s="354">
        <f>E13</f>
        <v>1327.8</v>
      </c>
      <c r="F12" s="214"/>
      <c r="G12" s="311">
        <f>'[1]БР_МС 2020'!F12</f>
        <v>1327.8</v>
      </c>
      <c r="H12" s="214">
        <f t="shared" si="0"/>
        <v>0</v>
      </c>
    </row>
    <row r="13" spans="1:9" ht="18.75" x14ac:dyDescent="0.3">
      <c r="A13" s="221" t="s">
        <v>115</v>
      </c>
      <c r="B13" s="137" t="s">
        <v>116</v>
      </c>
      <c r="C13" s="137" t="s">
        <v>117</v>
      </c>
      <c r="D13" s="177"/>
      <c r="E13" s="354">
        <f>E14</f>
        <v>1327.8</v>
      </c>
      <c r="F13" s="214"/>
      <c r="G13" s="311">
        <f>'[1]БР_МС 2020'!F13</f>
        <v>1327.8</v>
      </c>
      <c r="H13" s="214">
        <f t="shared" si="0"/>
        <v>0</v>
      </c>
    </row>
    <row r="14" spans="1:9" ht="75" x14ac:dyDescent="0.3">
      <c r="A14" s="104" t="s">
        <v>118</v>
      </c>
      <c r="B14" s="146" t="s">
        <v>116</v>
      </c>
      <c r="C14" s="146" t="s">
        <v>117</v>
      </c>
      <c r="D14" s="148">
        <v>100</v>
      </c>
      <c r="E14" s="355">
        <f>E15</f>
        <v>1327.8</v>
      </c>
      <c r="F14" s="214"/>
      <c r="G14" s="311">
        <f>'[1]БР_МС 2020'!F14</f>
        <v>1327.8</v>
      </c>
      <c r="H14" s="214">
        <f t="shared" si="0"/>
        <v>0</v>
      </c>
    </row>
    <row r="15" spans="1:9" ht="37.5" x14ac:dyDescent="0.3">
      <c r="A15" s="105" t="s">
        <v>119</v>
      </c>
      <c r="B15" s="146" t="s">
        <v>116</v>
      </c>
      <c r="C15" s="146" t="s">
        <v>117</v>
      </c>
      <c r="D15" s="148">
        <v>120</v>
      </c>
      <c r="E15" s="355">
        <f>'[1]БР_МС 2020'!F15</f>
        <v>1327.8</v>
      </c>
      <c r="F15" s="214"/>
      <c r="G15" s="311">
        <f>'[1]БР_МС 2020'!F15</f>
        <v>1327.8</v>
      </c>
      <c r="H15" s="214">
        <f t="shared" si="0"/>
        <v>0</v>
      </c>
    </row>
    <row r="16" spans="1:9" s="225" customFormat="1" ht="56.25" x14ac:dyDescent="0.3">
      <c r="A16" s="106" t="s">
        <v>122</v>
      </c>
      <c r="B16" s="222" t="s">
        <v>123</v>
      </c>
      <c r="C16" s="222"/>
      <c r="D16" s="223"/>
      <c r="E16" s="224">
        <f>E17+E20</f>
        <v>4338.1000000000004</v>
      </c>
      <c r="F16" s="214"/>
      <c r="G16" s="311">
        <f>'[1]БР_МС 2020'!F22</f>
        <v>4338.1000000000004</v>
      </c>
      <c r="H16" s="214">
        <f t="shared" si="0"/>
        <v>0</v>
      </c>
    </row>
    <row r="17" spans="1:8" ht="37.5" x14ac:dyDescent="0.3">
      <c r="A17" s="312" t="s">
        <v>124</v>
      </c>
      <c r="B17" s="232" t="s">
        <v>123</v>
      </c>
      <c r="C17" s="219" t="s">
        <v>125</v>
      </c>
      <c r="D17" s="177"/>
      <c r="E17" s="354">
        <f>E18</f>
        <v>304.60000000000002</v>
      </c>
      <c r="F17" s="214"/>
      <c r="G17" s="311">
        <f>'[1]БР_МС 2020'!F23</f>
        <v>304.60000000000002</v>
      </c>
      <c r="H17" s="214">
        <f t="shared" si="0"/>
        <v>0</v>
      </c>
    </row>
    <row r="18" spans="1:8" ht="75" x14ac:dyDescent="0.3">
      <c r="A18" s="170" t="s">
        <v>118</v>
      </c>
      <c r="B18" s="230" t="s">
        <v>123</v>
      </c>
      <c r="C18" s="228" t="s">
        <v>125</v>
      </c>
      <c r="D18" s="231">
        <v>100</v>
      </c>
      <c r="E18" s="355">
        <f>E19</f>
        <v>304.60000000000002</v>
      </c>
      <c r="F18" s="214"/>
      <c r="G18" s="311">
        <f>'[1]БР_МС 2020'!F24</f>
        <v>304.60000000000002</v>
      </c>
      <c r="H18" s="214">
        <f t="shared" si="0"/>
        <v>0</v>
      </c>
    </row>
    <row r="19" spans="1:8" ht="37.5" x14ac:dyDescent="0.3">
      <c r="A19" s="105" t="s">
        <v>119</v>
      </c>
      <c r="B19" s="230" t="s">
        <v>123</v>
      </c>
      <c r="C19" s="228" t="s">
        <v>125</v>
      </c>
      <c r="D19" s="148">
        <v>120</v>
      </c>
      <c r="E19" s="355">
        <f>'[1]БР_МС 2020'!F25</f>
        <v>304.60000000000002</v>
      </c>
      <c r="F19" s="214"/>
      <c r="G19" s="311">
        <f>'[1]БР_МС 2020'!F25</f>
        <v>304.60000000000002</v>
      </c>
      <c r="H19" s="214">
        <f t="shared" si="0"/>
        <v>0</v>
      </c>
    </row>
    <row r="20" spans="1:8" ht="36.75" customHeight="1" x14ac:dyDescent="0.3">
      <c r="A20" s="118" t="s">
        <v>126</v>
      </c>
      <c r="B20" s="137" t="s">
        <v>123</v>
      </c>
      <c r="C20" s="137" t="s">
        <v>127</v>
      </c>
      <c r="D20" s="177"/>
      <c r="E20" s="354">
        <f>E21+E23+E25</f>
        <v>4033.5</v>
      </c>
      <c r="F20" s="214"/>
      <c r="G20" s="311">
        <f>'[1]БР_МС 2020'!F29</f>
        <v>4033.5</v>
      </c>
      <c r="H20" s="214">
        <f t="shared" si="0"/>
        <v>0</v>
      </c>
    </row>
    <row r="21" spans="1:8" ht="75" x14ac:dyDescent="0.3">
      <c r="A21" s="170" t="s">
        <v>118</v>
      </c>
      <c r="B21" s="230" t="s">
        <v>123</v>
      </c>
      <c r="C21" s="146" t="s">
        <v>127</v>
      </c>
      <c r="D21" s="148">
        <v>100</v>
      </c>
      <c r="E21" s="355">
        <f>E22</f>
        <v>2257</v>
      </c>
      <c r="F21" s="214"/>
      <c r="G21" s="311">
        <f>'[1]БР_МС 2020'!F30</f>
        <v>2257</v>
      </c>
      <c r="H21" s="214">
        <f t="shared" si="0"/>
        <v>0</v>
      </c>
    </row>
    <row r="22" spans="1:8" ht="37.5" x14ac:dyDescent="0.3">
      <c r="A22" s="105" t="s">
        <v>119</v>
      </c>
      <c r="B22" s="230" t="s">
        <v>123</v>
      </c>
      <c r="C22" s="146" t="s">
        <v>127</v>
      </c>
      <c r="D22" s="148">
        <v>120</v>
      </c>
      <c r="E22" s="355">
        <f>'[1]БР_МС 2020'!F31</f>
        <v>2257</v>
      </c>
      <c r="F22" s="214"/>
      <c r="G22" s="311">
        <f>'[1]БР_МС 2020'!F31</f>
        <v>2257</v>
      </c>
      <c r="H22" s="214">
        <f t="shared" si="0"/>
        <v>0</v>
      </c>
    </row>
    <row r="23" spans="1:8" ht="37.5" x14ac:dyDescent="0.3">
      <c r="A23" s="105" t="s">
        <v>128</v>
      </c>
      <c r="B23" s="230" t="s">
        <v>123</v>
      </c>
      <c r="C23" s="146" t="s">
        <v>127</v>
      </c>
      <c r="D23" s="148">
        <v>200</v>
      </c>
      <c r="E23" s="355">
        <f>E24</f>
        <v>1767.4</v>
      </c>
      <c r="F23" s="214"/>
      <c r="G23" s="311">
        <f>'[1]БР_МС 2020'!F38</f>
        <v>1767.4</v>
      </c>
      <c r="H23" s="214">
        <f t="shared" si="0"/>
        <v>0</v>
      </c>
    </row>
    <row r="24" spans="1:8" ht="37.5" x14ac:dyDescent="0.3">
      <c r="A24" s="105" t="s">
        <v>129</v>
      </c>
      <c r="B24" s="230" t="s">
        <v>123</v>
      </c>
      <c r="C24" s="146" t="s">
        <v>127</v>
      </c>
      <c r="D24" s="148">
        <v>240</v>
      </c>
      <c r="E24" s="263">
        <v>1767.4</v>
      </c>
      <c r="F24" s="214"/>
      <c r="G24" s="311">
        <f>'[1]БР_МС 2020'!F39</f>
        <v>1767.4</v>
      </c>
      <c r="H24" s="214">
        <f t="shared" si="0"/>
        <v>0</v>
      </c>
    </row>
    <row r="25" spans="1:8" ht="18.75" x14ac:dyDescent="0.3">
      <c r="A25" s="159" t="s">
        <v>130</v>
      </c>
      <c r="B25" s="230" t="s">
        <v>123</v>
      </c>
      <c r="C25" s="146" t="s">
        <v>127</v>
      </c>
      <c r="D25" s="148">
        <v>800</v>
      </c>
      <c r="E25" s="263">
        <f>E26</f>
        <v>9.1</v>
      </c>
      <c r="F25" s="214"/>
      <c r="G25" s="214">
        <f>'[1]БР_МС 2020'!F53</f>
        <v>9.1</v>
      </c>
      <c r="H25" s="214">
        <f t="shared" si="0"/>
        <v>0</v>
      </c>
    </row>
    <row r="26" spans="1:8" ht="18.75" x14ac:dyDescent="0.3">
      <c r="A26" s="159" t="s">
        <v>131</v>
      </c>
      <c r="B26" s="230" t="s">
        <v>123</v>
      </c>
      <c r="C26" s="146" t="s">
        <v>127</v>
      </c>
      <c r="D26" s="148">
        <v>850</v>
      </c>
      <c r="E26" s="263">
        <f>'[1]БР_МС 2020'!F54</f>
        <v>9.1</v>
      </c>
      <c r="F26" s="214"/>
      <c r="G26" s="214">
        <f>'[1]БР_МС 2020'!F54</f>
        <v>9.1</v>
      </c>
      <c r="H26" s="214">
        <f t="shared" si="0"/>
        <v>0</v>
      </c>
    </row>
    <row r="27" spans="1:8" ht="18.75" x14ac:dyDescent="0.3">
      <c r="A27" s="139" t="s">
        <v>249</v>
      </c>
      <c r="B27" s="232" t="s">
        <v>152</v>
      </c>
      <c r="C27" s="232"/>
      <c r="D27" s="234"/>
      <c r="E27" s="354">
        <f>E28</f>
        <v>96</v>
      </c>
      <c r="F27" s="214"/>
      <c r="G27" s="214">
        <f>'[1]БР_МС 2020'!F64</f>
        <v>96</v>
      </c>
      <c r="H27" s="214">
        <f t="shared" si="0"/>
        <v>0</v>
      </c>
    </row>
    <row r="28" spans="1:8" ht="56.25" x14ac:dyDescent="0.3">
      <c r="A28" s="118" t="s">
        <v>151</v>
      </c>
      <c r="B28" s="232" t="s">
        <v>152</v>
      </c>
      <c r="C28" s="232" t="s">
        <v>153</v>
      </c>
      <c r="D28" s="234"/>
      <c r="E28" s="356">
        <f>E29</f>
        <v>96</v>
      </c>
      <c r="F28" s="214"/>
      <c r="G28" s="214">
        <f>'[1]БР_МС 2020'!F65</f>
        <v>96</v>
      </c>
      <c r="H28" s="214">
        <f t="shared" si="0"/>
        <v>0</v>
      </c>
    </row>
    <row r="29" spans="1:8" ht="18.75" x14ac:dyDescent="0.3">
      <c r="A29" s="159" t="s">
        <v>130</v>
      </c>
      <c r="B29" s="230" t="s">
        <v>152</v>
      </c>
      <c r="C29" s="227" t="s">
        <v>153</v>
      </c>
      <c r="D29" s="167">
        <v>800</v>
      </c>
      <c r="E29" s="355">
        <f>E30</f>
        <v>96</v>
      </c>
      <c r="F29" s="214"/>
      <c r="G29" s="214">
        <f>'[1]БР_МС 2020'!F66</f>
        <v>96</v>
      </c>
      <c r="H29" s="214">
        <f t="shared" si="0"/>
        <v>0</v>
      </c>
    </row>
    <row r="30" spans="1:8" ht="18.75" x14ac:dyDescent="0.3">
      <c r="A30" s="159" t="s">
        <v>154</v>
      </c>
      <c r="B30" s="227" t="s">
        <v>152</v>
      </c>
      <c r="C30" s="227" t="s">
        <v>153</v>
      </c>
      <c r="D30" s="236">
        <v>850</v>
      </c>
      <c r="E30" s="355">
        <f>'[1]БР_МС 2020'!F67</f>
        <v>96</v>
      </c>
      <c r="F30" s="214"/>
      <c r="G30" s="214">
        <f>'[1]БР_МС 2020'!F67</f>
        <v>96</v>
      </c>
      <c r="H30" s="214">
        <f t="shared" si="0"/>
        <v>0</v>
      </c>
    </row>
    <row r="31" spans="1:8" ht="60.75" x14ac:dyDescent="0.3">
      <c r="A31" s="310" t="s">
        <v>250</v>
      </c>
      <c r="B31" s="237"/>
      <c r="C31" s="137"/>
      <c r="D31" s="362"/>
      <c r="E31" s="178">
        <f>E32+E66+E71+E79+E104+E132+E143+E159+E172</f>
        <v>87743.1</v>
      </c>
      <c r="F31" s="214"/>
      <c r="G31" s="214">
        <f>'[1]БР _МА 2020'!F10</f>
        <v>87743.099999999991</v>
      </c>
      <c r="H31" s="214">
        <f>E31-G31</f>
        <v>0</v>
      </c>
    </row>
    <row r="32" spans="1:8" ht="18.75" x14ac:dyDescent="0.3">
      <c r="A32" s="139" t="s">
        <v>111</v>
      </c>
      <c r="B32" s="218" t="s">
        <v>248</v>
      </c>
      <c r="C32" s="137"/>
      <c r="D32" s="177"/>
      <c r="E32" s="354">
        <f>E33+E51+E55</f>
        <v>14229.8</v>
      </c>
      <c r="F32" s="214"/>
      <c r="G32" s="214">
        <f>'[1]БР _МА 2020'!F11</f>
        <v>14978.9</v>
      </c>
      <c r="H32" s="214">
        <f>E32-G32</f>
        <v>-749.10000000000036</v>
      </c>
    </row>
    <row r="33" spans="1:8" ht="61.5" customHeight="1" x14ac:dyDescent="0.3">
      <c r="A33" s="118" t="s">
        <v>132</v>
      </c>
      <c r="B33" s="219" t="s">
        <v>135</v>
      </c>
      <c r="C33" s="137"/>
      <c r="D33" s="177"/>
      <c r="E33" s="354">
        <f>E34+E37+E44+E46</f>
        <v>13842.3</v>
      </c>
      <c r="F33" s="214"/>
      <c r="G33" s="214">
        <f>'[1]БР _МА 2020'!F12</f>
        <v>14591.4</v>
      </c>
      <c r="H33" s="214">
        <f t="shared" ref="H33:H36" si="1">E33-G33</f>
        <v>-749.10000000000036</v>
      </c>
    </row>
    <row r="34" spans="1:8" ht="75" x14ac:dyDescent="0.3">
      <c r="A34" s="118" t="s">
        <v>134</v>
      </c>
      <c r="B34" s="137" t="s">
        <v>135</v>
      </c>
      <c r="C34" s="137" t="s">
        <v>136</v>
      </c>
      <c r="D34" s="177"/>
      <c r="E34" s="354">
        <f>E35</f>
        <v>1327.8</v>
      </c>
      <c r="F34" s="214"/>
      <c r="G34" s="214">
        <f>'[1]БР _МА 2020'!F13</f>
        <v>1327.8</v>
      </c>
      <c r="H34" s="214">
        <f t="shared" si="1"/>
        <v>0</v>
      </c>
    </row>
    <row r="35" spans="1:8" ht="75" x14ac:dyDescent="0.3">
      <c r="A35" s="170" t="s">
        <v>118</v>
      </c>
      <c r="B35" s="146" t="s">
        <v>135</v>
      </c>
      <c r="C35" s="146" t="s">
        <v>136</v>
      </c>
      <c r="D35" s="148">
        <v>100</v>
      </c>
      <c r="E35" s="355">
        <f>E36</f>
        <v>1327.8</v>
      </c>
      <c r="F35" s="214"/>
      <c r="G35" s="214">
        <f>'[1]БР _МА 2020'!F14</f>
        <v>1327.8</v>
      </c>
      <c r="H35" s="214">
        <f t="shared" si="1"/>
        <v>0</v>
      </c>
    </row>
    <row r="36" spans="1:8" ht="37.5" x14ac:dyDescent="0.3">
      <c r="A36" s="105" t="s">
        <v>119</v>
      </c>
      <c r="B36" s="146" t="s">
        <v>135</v>
      </c>
      <c r="C36" s="146" t="s">
        <v>136</v>
      </c>
      <c r="D36" s="148">
        <v>120</v>
      </c>
      <c r="E36" s="355">
        <v>1327.8</v>
      </c>
      <c r="F36" s="214"/>
      <c r="G36" s="214">
        <f>'[1]БР _МА 2020'!F15</f>
        <v>1327.8</v>
      </c>
      <c r="H36" s="214">
        <f t="shared" si="1"/>
        <v>0</v>
      </c>
    </row>
    <row r="37" spans="1:8" ht="56.25" x14ac:dyDescent="0.3">
      <c r="A37" s="118" t="s">
        <v>137</v>
      </c>
      <c r="B37" s="137" t="s">
        <v>135</v>
      </c>
      <c r="C37" s="137" t="s">
        <v>138</v>
      </c>
      <c r="D37" s="240"/>
      <c r="E37" s="178">
        <f>E38+E40+E42</f>
        <v>9822.1999999999989</v>
      </c>
      <c r="F37" s="214"/>
      <c r="G37" s="214">
        <f>'[1]БР _МА 2020'!F22</f>
        <v>10571.3</v>
      </c>
      <c r="H37" s="214">
        <f>E37-G37</f>
        <v>-749.10000000000036</v>
      </c>
    </row>
    <row r="38" spans="1:8" ht="75" x14ac:dyDescent="0.3">
      <c r="A38" s="170" t="s">
        <v>118</v>
      </c>
      <c r="B38" s="146" t="s">
        <v>135</v>
      </c>
      <c r="C38" s="146" t="s">
        <v>138</v>
      </c>
      <c r="D38" s="148">
        <v>100</v>
      </c>
      <c r="E38" s="355">
        <f>E39</f>
        <v>8411.7999999999993</v>
      </c>
      <c r="F38" s="214"/>
      <c r="G38" s="214">
        <f>'[1]БР _МА 2020'!F23</f>
        <v>9263.5999999999985</v>
      </c>
      <c r="H38" s="214">
        <f t="shared" ref="H38:H41" si="2">E38-G38</f>
        <v>-851.79999999999927</v>
      </c>
    </row>
    <row r="39" spans="1:8" ht="37.5" x14ac:dyDescent="0.3">
      <c r="A39" s="105" t="s">
        <v>119</v>
      </c>
      <c r="B39" s="146" t="s">
        <v>135</v>
      </c>
      <c r="C39" s="146" t="s">
        <v>138</v>
      </c>
      <c r="D39" s="148">
        <v>120</v>
      </c>
      <c r="E39" s="355">
        <v>8411.7999999999993</v>
      </c>
      <c r="F39" s="214"/>
      <c r="G39" s="214">
        <f>'[1]БР _МА 2020'!F24</f>
        <v>9263.5999999999985</v>
      </c>
      <c r="H39" s="214">
        <f t="shared" si="2"/>
        <v>-851.79999999999927</v>
      </c>
    </row>
    <row r="40" spans="1:8" ht="37.5" x14ac:dyDescent="0.3">
      <c r="A40" s="105" t="s">
        <v>128</v>
      </c>
      <c r="B40" s="146" t="s">
        <v>135</v>
      </c>
      <c r="C40" s="146" t="s">
        <v>138</v>
      </c>
      <c r="D40" s="148">
        <v>200</v>
      </c>
      <c r="E40" s="355">
        <f>E41</f>
        <v>1408.4</v>
      </c>
      <c r="F40" s="214"/>
      <c r="G40" s="214">
        <f>'[1]БР _МА 2020'!F33</f>
        <v>1305.6999999999998</v>
      </c>
      <c r="H40" s="214">
        <f t="shared" si="2"/>
        <v>102.70000000000027</v>
      </c>
    </row>
    <row r="41" spans="1:8" ht="37.5" x14ac:dyDescent="0.3">
      <c r="A41" s="105" t="s">
        <v>129</v>
      </c>
      <c r="B41" s="146" t="s">
        <v>135</v>
      </c>
      <c r="C41" s="146" t="s">
        <v>138</v>
      </c>
      <c r="D41" s="148">
        <v>240</v>
      </c>
      <c r="E41" s="355">
        <f>1433.2-127.5+102.7</f>
        <v>1408.4</v>
      </c>
      <c r="F41" s="214"/>
      <c r="G41" s="214">
        <f>'[1]БР _МА 2020'!F34</f>
        <v>1305.6999999999998</v>
      </c>
      <c r="H41" s="214">
        <f t="shared" si="2"/>
        <v>102.70000000000027</v>
      </c>
    </row>
    <row r="42" spans="1:8" ht="18.75" x14ac:dyDescent="0.3">
      <c r="A42" s="159" t="s">
        <v>130</v>
      </c>
      <c r="B42" s="146" t="s">
        <v>135</v>
      </c>
      <c r="C42" s="146" t="s">
        <v>138</v>
      </c>
      <c r="D42" s="148">
        <v>800</v>
      </c>
      <c r="E42" s="355">
        <f>E43</f>
        <v>2</v>
      </c>
      <c r="F42" s="214"/>
      <c r="G42" s="214">
        <f>'[1]БР _МА 2020'!F47</f>
        <v>2</v>
      </c>
      <c r="H42" s="214">
        <f>E42-G42</f>
        <v>0</v>
      </c>
    </row>
    <row r="43" spans="1:8" ht="18.75" x14ac:dyDescent="0.3">
      <c r="A43" s="159" t="s">
        <v>131</v>
      </c>
      <c r="B43" s="146" t="s">
        <v>135</v>
      </c>
      <c r="C43" s="146" t="s">
        <v>138</v>
      </c>
      <c r="D43" s="148">
        <v>850</v>
      </c>
      <c r="E43" s="355">
        <v>2</v>
      </c>
      <c r="F43" s="214"/>
      <c r="G43" s="214">
        <f>'[1]БР _МА 2020'!F48</f>
        <v>2</v>
      </c>
      <c r="H43" s="214">
        <f>E43-G43</f>
        <v>0</v>
      </c>
    </row>
    <row r="44" spans="1:8" ht="56.25" x14ac:dyDescent="0.3">
      <c r="A44" s="124" t="s">
        <v>329</v>
      </c>
      <c r="B44" s="137" t="s">
        <v>135</v>
      </c>
      <c r="C44" s="219" t="s">
        <v>330</v>
      </c>
      <c r="D44" s="240">
        <v>100</v>
      </c>
      <c r="E44" s="354">
        <f>E45</f>
        <v>798.6</v>
      </c>
      <c r="F44" s="214"/>
      <c r="G44" s="214">
        <f>'[1]БР _МА 2020'!F58</f>
        <v>798.59999999999991</v>
      </c>
      <c r="H44" s="214">
        <f t="shared" ref="H44:H54" si="3">E44-G44</f>
        <v>0</v>
      </c>
    </row>
    <row r="45" spans="1:8" ht="37.5" x14ac:dyDescent="0.3">
      <c r="A45" s="105" t="s">
        <v>119</v>
      </c>
      <c r="B45" s="146" t="s">
        <v>135</v>
      </c>
      <c r="C45" s="228" t="s">
        <v>330</v>
      </c>
      <c r="D45" s="148">
        <v>120</v>
      </c>
      <c r="E45" s="355">
        <v>798.6</v>
      </c>
      <c r="F45" s="214"/>
      <c r="G45" s="214">
        <f>'[1]БР _МА 2020'!F59</f>
        <v>798.59999999999991</v>
      </c>
      <c r="H45" s="214">
        <f t="shared" si="3"/>
        <v>0</v>
      </c>
    </row>
    <row r="46" spans="1:8" ht="75" x14ac:dyDescent="0.3">
      <c r="A46" s="124" t="s">
        <v>141</v>
      </c>
      <c r="B46" s="164" t="s">
        <v>135</v>
      </c>
      <c r="C46" s="219" t="s">
        <v>142</v>
      </c>
      <c r="D46" s="243"/>
      <c r="E46" s="354">
        <f>E47+E49</f>
        <v>1893.7</v>
      </c>
      <c r="F46" s="214"/>
      <c r="G46" s="214">
        <f>'[1]БР _МА 2020'!F66</f>
        <v>1893.7</v>
      </c>
      <c r="H46" s="214">
        <f t="shared" si="3"/>
        <v>0</v>
      </c>
    </row>
    <row r="47" spans="1:8" ht="75" x14ac:dyDescent="0.3">
      <c r="A47" s="127" t="s">
        <v>118</v>
      </c>
      <c r="B47" s="146" t="s">
        <v>135</v>
      </c>
      <c r="C47" s="228" t="s">
        <v>142</v>
      </c>
      <c r="D47" s="243">
        <v>100</v>
      </c>
      <c r="E47" s="355">
        <f>E48</f>
        <v>1756.9</v>
      </c>
      <c r="F47" s="214"/>
      <c r="G47" s="214">
        <f>'[1]БР _МА 2020'!F67</f>
        <v>1756.9</v>
      </c>
      <c r="H47" s="214">
        <f t="shared" si="3"/>
        <v>0</v>
      </c>
    </row>
    <row r="48" spans="1:8" ht="37.5" x14ac:dyDescent="0.3">
      <c r="A48" s="226" t="s">
        <v>119</v>
      </c>
      <c r="B48" s="146" t="s">
        <v>135</v>
      </c>
      <c r="C48" s="146" t="s">
        <v>142</v>
      </c>
      <c r="D48" s="243">
        <v>120</v>
      </c>
      <c r="E48" s="263">
        <v>1756.9</v>
      </c>
      <c r="F48" s="214"/>
      <c r="G48" s="214">
        <f>'[1]БР _МА 2020'!F68</f>
        <v>1756.9</v>
      </c>
      <c r="H48" s="214">
        <f t="shared" si="3"/>
        <v>0</v>
      </c>
    </row>
    <row r="49" spans="1:8" ht="37.5" x14ac:dyDescent="0.3">
      <c r="A49" s="105" t="s">
        <v>128</v>
      </c>
      <c r="B49" s="146" t="s">
        <v>135</v>
      </c>
      <c r="C49" s="146" t="s">
        <v>142</v>
      </c>
      <c r="D49" s="243">
        <v>200</v>
      </c>
      <c r="E49" s="263">
        <f>E50</f>
        <v>136.80000000000001</v>
      </c>
      <c r="F49" s="214"/>
      <c r="G49" s="214">
        <f>'[1]БР _МА 2020'!F77</f>
        <v>136.79999999999998</v>
      </c>
      <c r="H49" s="214">
        <f t="shared" si="3"/>
        <v>0</v>
      </c>
    </row>
    <row r="50" spans="1:8" ht="37.5" x14ac:dyDescent="0.3">
      <c r="A50" s="105" t="s">
        <v>129</v>
      </c>
      <c r="B50" s="146" t="s">
        <v>135</v>
      </c>
      <c r="C50" s="228" t="s">
        <v>142</v>
      </c>
      <c r="D50" s="243">
        <v>240</v>
      </c>
      <c r="E50" s="355">
        <v>136.80000000000001</v>
      </c>
      <c r="F50" s="214"/>
      <c r="G50" s="214">
        <f>'[1]БР _МА 2020'!F78</f>
        <v>136.79999999999998</v>
      </c>
      <c r="H50" s="214">
        <f t="shared" si="3"/>
        <v>0</v>
      </c>
    </row>
    <row r="51" spans="1:8" ht="18.75" x14ac:dyDescent="0.3">
      <c r="A51" s="244" t="s">
        <v>251</v>
      </c>
      <c r="B51" s="137" t="s">
        <v>146</v>
      </c>
      <c r="C51" s="137"/>
      <c r="D51" s="245"/>
      <c r="E51" s="178">
        <f>E52</f>
        <v>30</v>
      </c>
      <c r="F51" s="214"/>
      <c r="G51" s="214">
        <f>'[1]БР _МА 2020'!F87</f>
        <v>30</v>
      </c>
      <c r="H51" s="214">
        <f t="shared" si="3"/>
        <v>0</v>
      </c>
    </row>
    <row r="52" spans="1:8" ht="18.75" x14ac:dyDescent="0.3">
      <c r="A52" s="244" t="s">
        <v>252</v>
      </c>
      <c r="B52" s="137" t="s">
        <v>146</v>
      </c>
      <c r="C52" s="137" t="s">
        <v>147</v>
      </c>
      <c r="D52" s="245"/>
      <c r="E52" s="354">
        <f>E53</f>
        <v>30</v>
      </c>
      <c r="F52" s="214"/>
      <c r="G52" s="214">
        <f>'[1]БР _МА 2020'!F88</f>
        <v>30</v>
      </c>
      <c r="H52" s="214">
        <f t="shared" si="3"/>
        <v>0</v>
      </c>
    </row>
    <row r="53" spans="1:8" ht="18.75" x14ac:dyDescent="0.3">
      <c r="A53" s="246" t="s">
        <v>130</v>
      </c>
      <c r="B53" s="146" t="s">
        <v>146</v>
      </c>
      <c r="C53" s="146" t="s">
        <v>147</v>
      </c>
      <c r="D53" s="243">
        <v>800</v>
      </c>
      <c r="E53" s="355">
        <f>E54</f>
        <v>30</v>
      </c>
      <c r="F53" s="214"/>
      <c r="G53" s="214">
        <f>'[1]БР _МА 2020'!F89</f>
        <v>30</v>
      </c>
      <c r="H53" s="214">
        <f t="shared" si="3"/>
        <v>0</v>
      </c>
    </row>
    <row r="54" spans="1:8" ht="18.75" x14ac:dyDescent="0.3">
      <c r="A54" s="246" t="s">
        <v>148</v>
      </c>
      <c r="B54" s="146" t="s">
        <v>146</v>
      </c>
      <c r="C54" s="146" t="s">
        <v>147</v>
      </c>
      <c r="D54" s="243">
        <v>870</v>
      </c>
      <c r="E54" s="355">
        <v>30</v>
      </c>
      <c r="F54" s="214"/>
      <c r="G54" s="214">
        <f>'[1]БР _МА 2020'!F90</f>
        <v>30</v>
      </c>
      <c r="H54" s="214">
        <f t="shared" si="3"/>
        <v>0</v>
      </c>
    </row>
    <row r="55" spans="1:8" ht="18.75" x14ac:dyDescent="0.3">
      <c r="A55" s="139" t="s">
        <v>249</v>
      </c>
      <c r="B55" s="137" t="s">
        <v>152</v>
      </c>
      <c r="C55" s="146"/>
      <c r="D55" s="262"/>
      <c r="E55" s="354">
        <f>E57+E60+E63</f>
        <v>357.5</v>
      </c>
      <c r="F55" s="363">
        <f>F56+F71</f>
        <v>0</v>
      </c>
      <c r="G55" s="214">
        <f>'[1]БР _МА 2020'!F93</f>
        <v>357.5</v>
      </c>
      <c r="H55" s="214">
        <f>E55-G55</f>
        <v>0</v>
      </c>
    </row>
    <row r="56" spans="1:8" ht="18.75" x14ac:dyDescent="0.3">
      <c r="A56" s="139" t="s">
        <v>270</v>
      </c>
      <c r="B56" s="232" t="s">
        <v>152</v>
      </c>
      <c r="C56" s="227"/>
      <c r="D56" s="364"/>
      <c r="E56" s="354">
        <f t="shared" ref="E56:F58" si="4">E57</f>
        <v>200</v>
      </c>
      <c r="F56" s="354">
        <f t="shared" si="4"/>
        <v>0</v>
      </c>
      <c r="G56" s="214">
        <f>'[1]БР _МА 2020'!F94</f>
        <v>200</v>
      </c>
      <c r="H56" s="214">
        <f t="shared" ref="H56:H78" si="5">E56-G56</f>
        <v>0</v>
      </c>
    </row>
    <row r="57" spans="1:8" ht="119.25" customHeight="1" x14ac:dyDescent="0.3">
      <c r="A57" s="305" t="s">
        <v>271</v>
      </c>
      <c r="B57" s="232" t="s">
        <v>152</v>
      </c>
      <c r="C57" s="232" t="s">
        <v>272</v>
      </c>
      <c r="D57" s="365"/>
      <c r="E57" s="354">
        <f t="shared" si="4"/>
        <v>200</v>
      </c>
      <c r="F57" s="366">
        <f t="shared" si="4"/>
        <v>0</v>
      </c>
      <c r="G57" s="214">
        <f>'[1]БР _МА 2020'!F95</f>
        <v>200</v>
      </c>
      <c r="H57" s="214">
        <f t="shared" si="5"/>
        <v>0</v>
      </c>
    </row>
    <row r="58" spans="1:8" ht="24.75" customHeight="1" x14ac:dyDescent="0.3">
      <c r="A58" s="159" t="s">
        <v>130</v>
      </c>
      <c r="B58" s="227" t="s">
        <v>152</v>
      </c>
      <c r="C58" s="227" t="s">
        <v>272</v>
      </c>
      <c r="D58" s="236">
        <v>800</v>
      </c>
      <c r="E58" s="355">
        <f t="shared" si="4"/>
        <v>200</v>
      </c>
      <c r="F58" s="366">
        <f t="shared" si="4"/>
        <v>0</v>
      </c>
      <c r="G58" s="214">
        <f>'[1]БР _МА 2020'!F96</f>
        <v>200</v>
      </c>
      <c r="H58" s="214">
        <f t="shared" si="5"/>
        <v>0</v>
      </c>
    </row>
    <row r="59" spans="1:8" ht="23.25" customHeight="1" x14ac:dyDescent="0.3">
      <c r="A59" s="159" t="s">
        <v>273</v>
      </c>
      <c r="B59" s="227" t="s">
        <v>152</v>
      </c>
      <c r="C59" s="227" t="s">
        <v>272</v>
      </c>
      <c r="D59" s="236">
        <v>830</v>
      </c>
      <c r="E59" s="355">
        <v>200</v>
      </c>
      <c r="F59" s="366">
        <f>F60</f>
        <v>0</v>
      </c>
      <c r="G59" s="214">
        <f>'[1]БР _МА 2020'!F97</f>
        <v>200</v>
      </c>
      <c r="H59" s="214">
        <f t="shared" si="5"/>
        <v>0</v>
      </c>
    </row>
    <row r="60" spans="1:8" ht="21.75" customHeight="1" x14ac:dyDescent="0.3">
      <c r="A60" s="307" t="s">
        <v>274</v>
      </c>
      <c r="B60" s="137" t="s">
        <v>152</v>
      </c>
      <c r="C60" s="137" t="s">
        <v>275</v>
      </c>
      <c r="D60" s="240"/>
      <c r="E60" s="308">
        <f>E61</f>
        <v>150</v>
      </c>
      <c r="F60" s="367"/>
      <c r="G60" s="214">
        <f>'[1]БР _МА 2020'!F101</f>
        <v>150</v>
      </c>
      <c r="H60" s="214">
        <f t="shared" si="5"/>
        <v>0</v>
      </c>
    </row>
    <row r="61" spans="1:8" ht="35.25" customHeight="1" x14ac:dyDescent="0.3">
      <c r="A61" s="105" t="s">
        <v>128</v>
      </c>
      <c r="B61" s="146" t="s">
        <v>152</v>
      </c>
      <c r="C61" s="146" t="s">
        <v>275</v>
      </c>
      <c r="D61" s="243">
        <v>200</v>
      </c>
      <c r="E61" s="309">
        <f>E62</f>
        <v>150</v>
      </c>
      <c r="F61" s="368" t="e">
        <f>F62</f>
        <v>#REF!</v>
      </c>
      <c r="G61" s="214">
        <f>'[1]БР _МА 2020'!F102</f>
        <v>150</v>
      </c>
      <c r="H61" s="214">
        <f t="shared" si="5"/>
        <v>0</v>
      </c>
    </row>
    <row r="62" spans="1:8" ht="35.25" customHeight="1" x14ac:dyDescent="0.3">
      <c r="A62" s="105" t="s">
        <v>129</v>
      </c>
      <c r="B62" s="146" t="s">
        <v>152</v>
      </c>
      <c r="C62" s="146" t="s">
        <v>275</v>
      </c>
      <c r="D62" s="243">
        <v>240</v>
      </c>
      <c r="E62" s="355">
        <v>150</v>
      </c>
      <c r="F62" s="366" t="e">
        <f>#REF!</f>
        <v>#REF!</v>
      </c>
      <c r="G62" s="214">
        <f>'[1]БР _МА 2020'!F103</f>
        <v>150</v>
      </c>
      <c r="H62" s="214">
        <f t="shared" si="5"/>
        <v>0</v>
      </c>
    </row>
    <row r="63" spans="1:8" ht="90" customHeight="1" x14ac:dyDescent="0.3">
      <c r="A63" s="133" t="s">
        <v>139</v>
      </c>
      <c r="B63" s="137" t="s">
        <v>152</v>
      </c>
      <c r="C63" s="137" t="s">
        <v>140</v>
      </c>
      <c r="D63" s="148"/>
      <c r="E63" s="178">
        <f>E64</f>
        <v>7.5</v>
      </c>
      <c r="F63" s="369"/>
      <c r="G63" s="214">
        <f>'[1]БР _МА 2020'!F107</f>
        <v>7.5</v>
      </c>
      <c r="H63" s="214">
        <f t="shared" si="5"/>
        <v>0</v>
      </c>
    </row>
    <row r="64" spans="1:8" ht="41.25" customHeight="1" x14ac:dyDescent="0.3">
      <c r="A64" s="105" t="s">
        <v>128</v>
      </c>
      <c r="B64" s="146" t="s">
        <v>152</v>
      </c>
      <c r="C64" s="146" t="s">
        <v>140</v>
      </c>
      <c r="D64" s="231">
        <v>200</v>
      </c>
      <c r="E64" s="355">
        <f>E65</f>
        <v>7.5</v>
      </c>
      <c r="F64" s="369"/>
      <c r="G64" s="214">
        <f>'[1]БР _МА 2020'!F108</f>
        <v>7.5</v>
      </c>
      <c r="H64" s="214">
        <f t="shared" si="5"/>
        <v>0</v>
      </c>
    </row>
    <row r="65" spans="1:8" ht="38.25" customHeight="1" x14ac:dyDescent="0.3">
      <c r="A65" s="105" t="s">
        <v>129</v>
      </c>
      <c r="B65" s="146" t="s">
        <v>152</v>
      </c>
      <c r="C65" s="146" t="s">
        <v>140</v>
      </c>
      <c r="D65" s="148">
        <v>240</v>
      </c>
      <c r="E65" s="355">
        <v>7.5</v>
      </c>
      <c r="F65" s="369"/>
      <c r="G65" s="214">
        <f>'[1]БР _МА 2020'!F109</f>
        <v>7.5</v>
      </c>
      <c r="H65" s="214">
        <f t="shared" si="5"/>
        <v>0</v>
      </c>
    </row>
    <row r="66" spans="1:8" ht="37.5" x14ac:dyDescent="0.3">
      <c r="A66" s="118" t="s">
        <v>155</v>
      </c>
      <c r="B66" s="247" t="s">
        <v>253</v>
      </c>
      <c r="C66" s="137"/>
      <c r="D66" s="167"/>
      <c r="E66" s="178">
        <f>E67</f>
        <v>150</v>
      </c>
      <c r="F66" s="214"/>
      <c r="G66" s="214">
        <f>'[1]БР _МА 2020'!F114</f>
        <v>150</v>
      </c>
      <c r="H66" s="214">
        <f t="shared" si="5"/>
        <v>0</v>
      </c>
    </row>
    <row r="67" spans="1:8" ht="44.25" customHeight="1" x14ac:dyDescent="0.3">
      <c r="A67" s="118" t="s">
        <v>157</v>
      </c>
      <c r="B67" s="247" t="s">
        <v>160</v>
      </c>
      <c r="C67" s="137"/>
      <c r="D67" s="167"/>
      <c r="E67" s="354">
        <f>E68</f>
        <v>150</v>
      </c>
      <c r="F67" s="214"/>
      <c r="G67" s="214">
        <f>'[1]БР _МА 2020'!F115</f>
        <v>150</v>
      </c>
      <c r="H67" s="214">
        <f t="shared" si="5"/>
        <v>0</v>
      </c>
    </row>
    <row r="68" spans="1:8" ht="93.75" x14ac:dyDescent="0.3">
      <c r="A68" s="118" t="s">
        <v>159</v>
      </c>
      <c r="B68" s="137" t="s">
        <v>160</v>
      </c>
      <c r="C68" s="137" t="s">
        <v>161</v>
      </c>
      <c r="D68" s="177"/>
      <c r="E68" s="354">
        <f>E69</f>
        <v>150</v>
      </c>
      <c r="F68" s="214"/>
      <c r="G68" s="214">
        <f>'[1]БР _МА 2020'!F116</f>
        <v>150</v>
      </c>
      <c r="H68" s="214">
        <f t="shared" si="5"/>
        <v>0</v>
      </c>
    </row>
    <row r="69" spans="1:8" ht="37.5" x14ac:dyDescent="0.3">
      <c r="A69" s="105" t="s">
        <v>128</v>
      </c>
      <c r="B69" s="146" t="s">
        <v>160</v>
      </c>
      <c r="C69" s="146" t="s">
        <v>161</v>
      </c>
      <c r="D69" s="167">
        <v>200</v>
      </c>
      <c r="E69" s="248">
        <f>E70</f>
        <v>150</v>
      </c>
      <c r="F69" s="214"/>
      <c r="G69" s="214">
        <f>'[1]БР _МА 2020'!F117</f>
        <v>150</v>
      </c>
      <c r="H69" s="214">
        <f t="shared" si="5"/>
        <v>0</v>
      </c>
    </row>
    <row r="70" spans="1:8" ht="37.5" x14ac:dyDescent="0.3">
      <c r="A70" s="105" t="s">
        <v>129</v>
      </c>
      <c r="B70" s="146" t="s">
        <v>160</v>
      </c>
      <c r="C70" s="146" t="s">
        <v>254</v>
      </c>
      <c r="D70" s="167">
        <v>240</v>
      </c>
      <c r="E70" s="248">
        <v>150</v>
      </c>
      <c r="F70" s="214"/>
      <c r="G70" s="214">
        <f>'[1]БР _МА 2020'!F118</f>
        <v>150</v>
      </c>
      <c r="H70" s="214">
        <f t="shared" si="5"/>
        <v>0</v>
      </c>
    </row>
    <row r="71" spans="1:8" ht="18.75" x14ac:dyDescent="0.3">
      <c r="A71" s="139" t="s">
        <v>162</v>
      </c>
      <c r="B71" s="137" t="s">
        <v>255</v>
      </c>
      <c r="C71" s="137"/>
      <c r="D71" s="140"/>
      <c r="E71" s="308">
        <f>E72</f>
        <v>726.2</v>
      </c>
      <c r="F71" s="214"/>
      <c r="G71" s="214">
        <f>'[1]БР _МА 2020'!F126</f>
        <v>726.2</v>
      </c>
      <c r="H71" s="214">
        <f t="shared" si="5"/>
        <v>0</v>
      </c>
    </row>
    <row r="72" spans="1:8" ht="18.75" x14ac:dyDescent="0.3">
      <c r="A72" s="139" t="s">
        <v>163</v>
      </c>
      <c r="B72" s="137" t="s">
        <v>165</v>
      </c>
      <c r="C72" s="137"/>
      <c r="D72" s="140"/>
      <c r="E72" s="308">
        <f>E74</f>
        <v>726.2</v>
      </c>
      <c r="F72" s="214"/>
      <c r="G72" s="214">
        <f>'[1]БР _МА 2020'!F127</f>
        <v>726.2</v>
      </c>
      <c r="H72" s="214">
        <f t="shared" si="5"/>
        <v>0</v>
      </c>
    </row>
    <row r="73" spans="1:8" ht="56.25" x14ac:dyDescent="0.3">
      <c r="A73" s="142" t="s">
        <v>164</v>
      </c>
      <c r="B73" s="137" t="s">
        <v>165</v>
      </c>
      <c r="C73" s="137"/>
      <c r="D73" s="140"/>
      <c r="E73" s="308">
        <f>E74</f>
        <v>726.2</v>
      </c>
      <c r="F73" s="214"/>
      <c r="G73" s="214">
        <f>'[1]БР _МА 2020'!F128</f>
        <v>726.2</v>
      </c>
      <c r="H73" s="214">
        <f t="shared" si="5"/>
        <v>0</v>
      </c>
    </row>
    <row r="74" spans="1:8" ht="56.25" x14ac:dyDescent="0.3">
      <c r="A74" s="143" t="s">
        <v>166</v>
      </c>
      <c r="B74" s="137" t="s">
        <v>165</v>
      </c>
      <c r="C74" s="137" t="s">
        <v>167</v>
      </c>
      <c r="D74" s="140"/>
      <c r="E74" s="308">
        <f>E75+E77</f>
        <v>726.2</v>
      </c>
      <c r="F74" s="214"/>
      <c r="G74" s="214">
        <f>'[1]БР _МА 2020'!F129</f>
        <v>726.2</v>
      </c>
      <c r="H74" s="214">
        <f t="shared" si="5"/>
        <v>0</v>
      </c>
    </row>
    <row r="75" spans="1:8" ht="75" x14ac:dyDescent="0.3">
      <c r="A75" s="145" t="s">
        <v>118</v>
      </c>
      <c r="B75" s="146" t="s">
        <v>165</v>
      </c>
      <c r="C75" s="146" t="s">
        <v>167</v>
      </c>
      <c r="D75" s="148">
        <v>100</v>
      </c>
      <c r="E75" s="355">
        <f>E76</f>
        <v>621</v>
      </c>
      <c r="F75" s="214"/>
      <c r="G75" s="214">
        <f>'[1]БР _МА 2020'!F130</f>
        <v>621</v>
      </c>
      <c r="H75" s="214">
        <f t="shared" si="5"/>
        <v>0</v>
      </c>
    </row>
    <row r="76" spans="1:8" ht="18.75" x14ac:dyDescent="0.3">
      <c r="A76" s="150" t="s">
        <v>168</v>
      </c>
      <c r="B76" s="146" t="s">
        <v>165</v>
      </c>
      <c r="C76" s="146" t="s">
        <v>167</v>
      </c>
      <c r="D76" s="148">
        <v>110</v>
      </c>
      <c r="E76" s="355">
        <v>621</v>
      </c>
      <c r="F76" s="214"/>
      <c r="G76" s="214">
        <f>'[1]БР _МА 2020'!F131</f>
        <v>621</v>
      </c>
      <c r="H76" s="214">
        <f t="shared" si="5"/>
        <v>0</v>
      </c>
    </row>
    <row r="77" spans="1:8" ht="37.5" x14ac:dyDescent="0.3">
      <c r="A77" s="105" t="s">
        <v>128</v>
      </c>
      <c r="B77" s="146" t="s">
        <v>165</v>
      </c>
      <c r="C77" s="146" t="s">
        <v>167</v>
      </c>
      <c r="D77" s="148">
        <v>200</v>
      </c>
      <c r="E77" s="355">
        <f>E78</f>
        <v>105.2</v>
      </c>
      <c r="F77" s="214"/>
      <c r="G77" s="214">
        <f>'[1]БР _МА 2020'!F138</f>
        <v>105.2</v>
      </c>
      <c r="H77" s="214">
        <f t="shared" si="5"/>
        <v>0</v>
      </c>
    </row>
    <row r="78" spans="1:8" ht="37.5" x14ac:dyDescent="0.3">
      <c r="A78" s="105" t="s">
        <v>129</v>
      </c>
      <c r="B78" s="146" t="s">
        <v>165</v>
      </c>
      <c r="C78" s="146" t="s">
        <v>167</v>
      </c>
      <c r="D78" s="148">
        <v>240</v>
      </c>
      <c r="E78" s="263">
        <v>105.2</v>
      </c>
      <c r="F78" s="214"/>
      <c r="G78" s="214">
        <f>'[1]БР _МА 2020'!F139</f>
        <v>105.2</v>
      </c>
      <c r="H78" s="214">
        <f t="shared" si="5"/>
        <v>0</v>
      </c>
    </row>
    <row r="79" spans="1:8" ht="18.75" x14ac:dyDescent="0.3">
      <c r="A79" s="139" t="s">
        <v>169</v>
      </c>
      <c r="B79" s="137" t="s">
        <v>256</v>
      </c>
      <c r="C79" s="137"/>
      <c r="D79" s="250"/>
      <c r="E79" s="178">
        <f>E80</f>
        <v>32387.300000000003</v>
      </c>
      <c r="F79" s="214"/>
      <c r="G79" s="214">
        <f>'[1]БР _МА 2020'!F150</f>
        <v>31627.4</v>
      </c>
      <c r="H79" s="214">
        <f>E79-G79</f>
        <v>759.90000000000146</v>
      </c>
    </row>
    <row r="80" spans="1:8" ht="18" customHeight="1" x14ac:dyDescent="0.3">
      <c r="A80" s="139" t="s">
        <v>171</v>
      </c>
      <c r="B80" s="137" t="s">
        <v>172</v>
      </c>
      <c r="C80" s="137"/>
      <c r="D80" s="250"/>
      <c r="E80" s="354">
        <f>E81+E88</f>
        <v>32387.300000000003</v>
      </c>
      <c r="F80" s="214"/>
      <c r="G80" s="214">
        <f>'[1]БР _МА 2020'!F151</f>
        <v>31627.4</v>
      </c>
      <c r="H80" s="214">
        <f t="shared" ref="H80:H143" si="6">E80-G80</f>
        <v>759.90000000000146</v>
      </c>
    </row>
    <row r="81" spans="1:14" ht="54" customHeight="1" x14ac:dyDescent="0.3">
      <c r="A81" s="118" t="s">
        <v>181</v>
      </c>
      <c r="B81" s="157" t="s">
        <v>172</v>
      </c>
      <c r="C81" s="107" t="s">
        <v>182</v>
      </c>
      <c r="D81" s="136"/>
      <c r="E81" s="158">
        <f>E82+E84+E86</f>
        <v>9703.8000000000011</v>
      </c>
      <c r="F81" s="214"/>
      <c r="G81" s="214">
        <f>'[1]БР _МА 2020'!F152</f>
        <v>8943.9</v>
      </c>
      <c r="H81" s="214">
        <f t="shared" si="6"/>
        <v>759.90000000000146</v>
      </c>
    </row>
    <row r="82" spans="1:14" ht="84" customHeight="1" x14ac:dyDescent="0.3">
      <c r="A82" s="105" t="s">
        <v>118</v>
      </c>
      <c r="B82" s="111" t="s">
        <v>172</v>
      </c>
      <c r="C82" s="111" t="s">
        <v>182</v>
      </c>
      <c r="D82" s="102">
        <v>100</v>
      </c>
      <c r="E82" s="138">
        <f>E83</f>
        <v>8816.2000000000007</v>
      </c>
      <c r="F82" s="214"/>
      <c r="G82" s="214">
        <f>'[1]БР _МА 2020'!F154</f>
        <v>8056.3</v>
      </c>
      <c r="H82" s="214">
        <f t="shared" si="6"/>
        <v>759.90000000000055</v>
      </c>
    </row>
    <row r="83" spans="1:14" ht="18" customHeight="1" x14ac:dyDescent="0.3">
      <c r="A83" s="159" t="s">
        <v>168</v>
      </c>
      <c r="B83" s="111" t="s">
        <v>172</v>
      </c>
      <c r="C83" s="111" t="s">
        <v>182</v>
      </c>
      <c r="D83" s="102">
        <v>110</v>
      </c>
      <c r="E83" s="138">
        <f>8353.1+463.1</f>
        <v>8816.2000000000007</v>
      </c>
      <c r="F83" s="214"/>
      <c r="G83" s="214">
        <f>'[1]БР _МА 2020'!F155</f>
        <v>8056.3</v>
      </c>
      <c r="H83" s="214">
        <f t="shared" si="6"/>
        <v>759.90000000000055</v>
      </c>
      <c r="I83" s="209">
        <v>8816.2000000000007</v>
      </c>
      <c r="J83" s="214">
        <f>E83-I83</f>
        <v>0</v>
      </c>
    </row>
    <row r="84" spans="1:14" ht="48" customHeight="1" x14ac:dyDescent="0.3">
      <c r="A84" s="105" t="s">
        <v>128</v>
      </c>
      <c r="B84" s="109" t="s">
        <v>172</v>
      </c>
      <c r="C84" s="109" t="s">
        <v>182</v>
      </c>
      <c r="D84" s="102">
        <v>200</v>
      </c>
      <c r="E84" s="160">
        <f>E85</f>
        <v>885.6</v>
      </c>
      <c r="F84" s="214"/>
      <c r="G84" s="214">
        <f>'[1]БР _МА 2020'!F162</f>
        <v>885.59999999999991</v>
      </c>
      <c r="H84" s="214">
        <f t="shared" si="6"/>
        <v>0</v>
      </c>
    </row>
    <row r="85" spans="1:14" ht="18" customHeight="1" x14ac:dyDescent="0.3">
      <c r="A85" s="105" t="s">
        <v>129</v>
      </c>
      <c r="B85" s="109" t="s">
        <v>172</v>
      </c>
      <c r="C85" s="109" t="s">
        <v>182</v>
      </c>
      <c r="D85" s="102">
        <v>240</v>
      </c>
      <c r="E85" s="160">
        <v>885.6</v>
      </c>
      <c r="F85" s="214"/>
      <c r="G85" s="214">
        <f>'[1]БР _МА 2020'!F163</f>
        <v>885.59999999999991</v>
      </c>
      <c r="H85" s="214">
        <f t="shared" si="6"/>
        <v>0</v>
      </c>
    </row>
    <row r="86" spans="1:14" ht="18" customHeight="1" x14ac:dyDescent="0.3">
      <c r="A86" s="117" t="s">
        <v>130</v>
      </c>
      <c r="B86" s="109" t="s">
        <v>172</v>
      </c>
      <c r="C86" s="109" t="s">
        <v>182</v>
      </c>
      <c r="D86" s="102">
        <v>800</v>
      </c>
      <c r="E86" s="160">
        <f>E87</f>
        <v>2</v>
      </c>
      <c r="F86" s="214"/>
      <c r="G86" s="214">
        <f>'[1]БР _МА 2020'!F173</f>
        <v>2</v>
      </c>
      <c r="H86" s="214">
        <f t="shared" si="6"/>
        <v>0</v>
      </c>
    </row>
    <row r="87" spans="1:14" ht="18" customHeight="1" x14ac:dyDescent="0.3">
      <c r="A87" s="117" t="s">
        <v>131</v>
      </c>
      <c r="B87" s="109" t="s">
        <v>172</v>
      </c>
      <c r="C87" s="109" t="s">
        <v>182</v>
      </c>
      <c r="D87" s="102">
        <v>850</v>
      </c>
      <c r="E87" s="160">
        <v>2</v>
      </c>
      <c r="F87" s="214"/>
      <c r="G87" s="214">
        <f>'[1]БР _МА 2020'!F174</f>
        <v>2</v>
      </c>
      <c r="H87" s="214">
        <f t="shared" si="6"/>
        <v>0</v>
      </c>
    </row>
    <row r="88" spans="1:14" ht="60.75" customHeight="1" x14ac:dyDescent="0.3">
      <c r="A88" s="142" t="s">
        <v>164</v>
      </c>
      <c r="B88" s="137" t="s">
        <v>172</v>
      </c>
      <c r="C88" s="137"/>
      <c r="D88" s="177"/>
      <c r="E88" s="354">
        <f>E89+E92+E95+E98+E101</f>
        <v>22683.5</v>
      </c>
      <c r="F88" s="214"/>
      <c r="G88" s="214">
        <f>'[1]БР _МА 2020'!F184</f>
        <v>22683.5</v>
      </c>
      <c r="H88" s="214">
        <f t="shared" si="6"/>
        <v>0</v>
      </c>
    </row>
    <row r="89" spans="1:14" ht="139.5" customHeight="1" x14ac:dyDescent="0.3">
      <c r="A89" s="118" t="s">
        <v>331</v>
      </c>
      <c r="B89" s="137" t="s">
        <v>172</v>
      </c>
      <c r="C89" s="137" t="s">
        <v>173</v>
      </c>
      <c r="D89" s="250"/>
      <c r="E89" s="354">
        <f>E90</f>
        <v>3500</v>
      </c>
      <c r="F89" s="214"/>
      <c r="G89" s="214">
        <f>'[1]БР _МА 2020'!F185</f>
        <v>3500</v>
      </c>
      <c r="H89" s="214">
        <f t="shared" si="6"/>
        <v>0</v>
      </c>
    </row>
    <row r="90" spans="1:14" ht="37.5" x14ac:dyDescent="0.3">
      <c r="A90" s="105" t="s">
        <v>257</v>
      </c>
      <c r="B90" s="146" t="s">
        <v>172</v>
      </c>
      <c r="C90" s="146" t="s">
        <v>173</v>
      </c>
      <c r="D90" s="167">
        <v>200</v>
      </c>
      <c r="E90" s="355">
        <f>E91</f>
        <v>3500</v>
      </c>
      <c r="F90" s="214"/>
      <c r="G90" s="214">
        <f>'[1]БР _МА 2020'!F186</f>
        <v>3500</v>
      </c>
      <c r="H90" s="214">
        <f t="shared" si="6"/>
        <v>0</v>
      </c>
    </row>
    <row r="91" spans="1:14" ht="37.5" x14ac:dyDescent="0.3">
      <c r="A91" s="105" t="s">
        <v>129</v>
      </c>
      <c r="B91" s="146" t="s">
        <v>172</v>
      </c>
      <c r="C91" s="146" t="s">
        <v>173</v>
      </c>
      <c r="D91" s="167">
        <v>240</v>
      </c>
      <c r="E91" s="355">
        <v>3500</v>
      </c>
      <c r="F91" s="214"/>
      <c r="G91" s="214">
        <f>'[1]БР _МА 2020'!F187</f>
        <v>3500</v>
      </c>
      <c r="H91" s="214">
        <f t="shared" si="6"/>
        <v>0</v>
      </c>
    </row>
    <row r="92" spans="1:14" ht="194.25" customHeight="1" x14ac:dyDescent="0.3">
      <c r="A92" s="118" t="s">
        <v>332</v>
      </c>
      <c r="B92" s="137" t="s">
        <v>172</v>
      </c>
      <c r="C92" s="137" t="s">
        <v>176</v>
      </c>
      <c r="D92" s="250"/>
      <c r="E92" s="354">
        <f>E93</f>
        <v>1400</v>
      </c>
      <c r="F92" s="214"/>
      <c r="G92" s="214">
        <f>'[1]БР _МА 2020'!F191</f>
        <v>1400</v>
      </c>
      <c r="H92" s="214">
        <f t="shared" si="6"/>
        <v>0</v>
      </c>
    </row>
    <row r="93" spans="1:14" ht="37.5" x14ac:dyDescent="0.3">
      <c r="A93" s="105" t="s">
        <v>128</v>
      </c>
      <c r="B93" s="146" t="s">
        <v>172</v>
      </c>
      <c r="C93" s="146" t="s">
        <v>176</v>
      </c>
      <c r="D93" s="167">
        <v>200</v>
      </c>
      <c r="E93" s="355">
        <f>E94</f>
        <v>1400</v>
      </c>
      <c r="F93" s="214"/>
      <c r="G93" s="214">
        <f>'[1]БР _МА 2020'!F192</f>
        <v>1400</v>
      </c>
      <c r="H93" s="214">
        <f t="shared" si="6"/>
        <v>0</v>
      </c>
    </row>
    <row r="94" spans="1:14" ht="37.5" x14ac:dyDescent="0.3">
      <c r="A94" s="105" t="s">
        <v>129</v>
      </c>
      <c r="B94" s="146" t="s">
        <v>172</v>
      </c>
      <c r="C94" s="146" t="s">
        <v>176</v>
      </c>
      <c r="D94" s="167">
        <v>240</v>
      </c>
      <c r="E94" s="263">
        <v>1400</v>
      </c>
      <c r="F94" s="214"/>
      <c r="G94" s="214">
        <f>'[1]БР _МА 2020'!F193</f>
        <v>1400</v>
      </c>
      <c r="H94" s="214">
        <f t="shared" si="6"/>
        <v>0</v>
      </c>
      <c r="N94" s="370"/>
    </row>
    <row r="95" spans="1:14" ht="251.25" customHeight="1" x14ac:dyDescent="0.3">
      <c r="A95" s="118" t="s">
        <v>357</v>
      </c>
      <c r="B95" s="137" t="s">
        <v>172</v>
      </c>
      <c r="C95" s="137" t="s">
        <v>178</v>
      </c>
      <c r="D95" s="250"/>
      <c r="E95" s="354">
        <f>E96</f>
        <v>12650</v>
      </c>
      <c r="F95" s="214"/>
      <c r="G95" s="214">
        <f>'[1]БР _МА 2020'!F200</f>
        <v>12650</v>
      </c>
      <c r="H95" s="214">
        <f t="shared" si="6"/>
        <v>0</v>
      </c>
    </row>
    <row r="96" spans="1:14" ht="37.5" x14ac:dyDescent="0.3">
      <c r="A96" s="105" t="s">
        <v>128</v>
      </c>
      <c r="B96" s="146" t="s">
        <v>172</v>
      </c>
      <c r="C96" s="146" t="s">
        <v>178</v>
      </c>
      <c r="D96" s="167">
        <v>200</v>
      </c>
      <c r="E96" s="355">
        <f>E97</f>
        <v>12650</v>
      </c>
      <c r="F96" s="214"/>
      <c r="G96" s="214">
        <f>'[1]БР _МА 2020'!F201</f>
        <v>12650</v>
      </c>
      <c r="H96" s="214">
        <f t="shared" si="6"/>
        <v>0</v>
      </c>
    </row>
    <row r="97" spans="1:8" ht="37.5" x14ac:dyDescent="0.3">
      <c r="A97" s="105" t="s">
        <v>129</v>
      </c>
      <c r="B97" s="146" t="s">
        <v>172</v>
      </c>
      <c r="C97" s="146" t="s">
        <v>178</v>
      </c>
      <c r="D97" s="167">
        <v>240</v>
      </c>
      <c r="E97" s="355">
        <v>12650</v>
      </c>
      <c r="F97" s="214"/>
      <c r="G97" s="214">
        <f>'[1]БР _МА 2020'!F202</f>
        <v>12650</v>
      </c>
      <c r="H97" s="214">
        <f t="shared" si="6"/>
        <v>0</v>
      </c>
    </row>
    <row r="98" spans="1:8" ht="70.5" customHeight="1" x14ac:dyDescent="0.3">
      <c r="A98" s="118" t="s">
        <v>333</v>
      </c>
      <c r="B98" s="137" t="s">
        <v>172</v>
      </c>
      <c r="C98" s="137" t="s">
        <v>179</v>
      </c>
      <c r="D98" s="250"/>
      <c r="E98" s="354">
        <f>E99</f>
        <v>4833.5</v>
      </c>
      <c r="F98" s="214"/>
      <c r="G98" s="214">
        <f>'[1]БР _МА 2020'!F208</f>
        <v>4833.5</v>
      </c>
      <c r="H98" s="214">
        <f t="shared" si="6"/>
        <v>0</v>
      </c>
    </row>
    <row r="99" spans="1:8" ht="37.5" x14ac:dyDescent="0.3">
      <c r="A99" s="105" t="s">
        <v>128</v>
      </c>
      <c r="B99" s="146" t="s">
        <v>172</v>
      </c>
      <c r="C99" s="146" t="s">
        <v>179</v>
      </c>
      <c r="D99" s="167">
        <v>200</v>
      </c>
      <c r="E99" s="355">
        <f>E100</f>
        <v>4833.5</v>
      </c>
      <c r="F99" s="214"/>
      <c r="G99" s="214">
        <f>'[1]БР _МА 2020'!F209</f>
        <v>4833.5</v>
      </c>
      <c r="H99" s="214">
        <f t="shared" si="6"/>
        <v>0</v>
      </c>
    </row>
    <row r="100" spans="1:8" ht="37.5" x14ac:dyDescent="0.3">
      <c r="A100" s="105" t="s">
        <v>129</v>
      </c>
      <c r="B100" s="146" t="s">
        <v>172</v>
      </c>
      <c r="C100" s="146" t="s">
        <v>179</v>
      </c>
      <c r="D100" s="243">
        <v>240</v>
      </c>
      <c r="E100" s="355">
        <v>4833.5</v>
      </c>
      <c r="F100" s="214"/>
      <c r="G100" s="214">
        <f>'[1]БР _МА 2020'!F210</f>
        <v>4833.5</v>
      </c>
      <c r="H100" s="214">
        <f t="shared" si="6"/>
        <v>0</v>
      </c>
    </row>
    <row r="101" spans="1:8" ht="46.5" customHeight="1" x14ac:dyDescent="0.3">
      <c r="A101" s="118" t="s">
        <v>334</v>
      </c>
      <c r="B101" s="137" t="s">
        <v>172</v>
      </c>
      <c r="C101" s="137" t="s">
        <v>180</v>
      </c>
      <c r="D101" s="250"/>
      <c r="E101" s="178">
        <f>E102</f>
        <v>300</v>
      </c>
      <c r="F101" s="214"/>
      <c r="G101" s="214">
        <f>'[1]БР _МА 2020'!F220</f>
        <v>300</v>
      </c>
      <c r="H101" s="214">
        <f t="shared" si="6"/>
        <v>0</v>
      </c>
    </row>
    <row r="102" spans="1:8" ht="37.5" x14ac:dyDescent="0.3">
      <c r="A102" s="105" t="s">
        <v>128</v>
      </c>
      <c r="B102" s="146" t="s">
        <v>172</v>
      </c>
      <c r="C102" s="146" t="s">
        <v>180</v>
      </c>
      <c r="D102" s="167">
        <v>200</v>
      </c>
      <c r="E102" s="263">
        <f>E103</f>
        <v>300</v>
      </c>
      <c r="F102" s="214"/>
      <c r="G102" s="214">
        <f>'[1]БР _МА 2020'!F221</f>
        <v>300</v>
      </c>
      <c r="H102" s="214">
        <f t="shared" si="6"/>
        <v>0</v>
      </c>
    </row>
    <row r="103" spans="1:8" ht="37.5" x14ac:dyDescent="0.3">
      <c r="A103" s="105" t="s">
        <v>129</v>
      </c>
      <c r="B103" s="146" t="s">
        <v>172</v>
      </c>
      <c r="C103" s="146" t="s">
        <v>180</v>
      </c>
      <c r="D103" s="167">
        <v>240</v>
      </c>
      <c r="E103" s="355">
        <v>300</v>
      </c>
      <c r="F103" s="214"/>
      <c r="G103" s="214">
        <f>'[1]БР _МА 2020'!F222</f>
        <v>300</v>
      </c>
      <c r="H103" s="214">
        <f t="shared" si="6"/>
        <v>0</v>
      </c>
    </row>
    <row r="104" spans="1:8" ht="18.75" x14ac:dyDescent="0.3">
      <c r="A104" s="139" t="s">
        <v>183</v>
      </c>
      <c r="B104" s="137" t="s">
        <v>258</v>
      </c>
      <c r="C104" s="137"/>
      <c r="D104" s="250"/>
      <c r="E104" s="354">
        <f>E105+E109</f>
        <v>1492.8</v>
      </c>
      <c r="F104" s="214"/>
      <c r="G104" s="214">
        <f>'[1]БР _МА 2020'!F226</f>
        <v>1492.8</v>
      </c>
      <c r="H104" s="214">
        <f t="shared" si="6"/>
        <v>0</v>
      </c>
    </row>
    <row r="105" spans="1:8" ht="37.5" x14ac:dyDescent="0.3">
      <c r="A105" s="118" t="s">
        <v>185</v>
      </c>
      <c r="B105" s="137" t="s">
        <v>187</v>
      </c>
      <c r="C105" s="137"/>
      <c r="D105" s="250"/>
      <c r="E105" s="354">
        <f>E106</f>
        <v>127.8</v>
      </c>
      <c r="F105" s="214"/>
      <c r="G105" s="214">
        <f>'[1]БР _МА 2020'!F227</f>
        <v>127.8</v>
      </c>
      <c r="H105" s="214">
        <f t="shared" si="6"/>
        <v>0</v>
      </c>
    </row>
    <row r="106" spans="1:8" ht="215.25" customHeight="1" x14ac:dyDescent="0.3">
      <c r="A106" s="161" t="s">
        <v>186</v>
      </c>
      <c r="B106" s="137" t="s">
        <v>187</v>
      </c>
      <c r="C106" s="137" t="s">
        <v>188</v>
      </c>
      <c r="D106" s="250"/>
      <c r="E106" s="354">
        <f>E107</f>
        <v>127.8</v>
      </c>
      <c r="F106" s="214"/>
      <c r="G106" s="214">
        <f>'[1]БР _МА 2020'!F227</f>
        <v>127.8</v>
      </c>
      <c r="H106" s="214">
        <f t="shared" si="6"/>
        <v>0</v>
      </c>
    </row>
    <row r="107" spans="1:8" ht="37.5" x14ac:dyDescent="0.3">
      <c r="A107" s="105" t="s">
        <v>128</v>
      </c>
      <c r="B107" s="146" t="s">
        <v>187</v>
      </c>
      <c r="C107" s="146" t="s">
        <v>188</v>
      </c>
      <c r="D107" s="162">
        <v>200</v>
      </c>
      <c r="E107" s="355">
        <f>E108</f>
        <v>127.8</v>
      </c>
      <c r="F107" s="214"/>
      <c r="G107" s="214">
        <f>'[1]БР _МА 2020'!F229</f>
        <v>127.8</v>
      </c>
      <c r="H107" s="214">
        <f t="shared" si="6"/>
        <v>0</v>
      </c>
    </row>
    <row r="108" spans="1:8" ht="37.5" x14ac:dyDescent="0.3">
      <c r="A108" s="105" t="s">
        <v>129</v>
      </c>
      <c r="B108" s="146" t="s">
        <v>187</v>
      </c>
      <c r="C108" s="146" t="s">
        <v>188</v>
      </c>
      <c r="D108" s="162">
        <v>240</v>
      </c>
      <c r="E108" s="355">
        <v>127.8</v>
      </c>
      <c r="F108" s="214"/>
      <c r="G108" s="214">
        <f>'[1]БР _МА 2020'!F230</f>
        <v>127.8</v>
      </c>
      <c r="H108" s="214">
        <f t="shared" si="6"/>
        <v>0</v>
      </c>
    </row>
    <row r="109" spans="1:8" ht="18.75" x14ac:dyDescent="0.3">
      <c r="A109" s="118" t="s">
        <v>192</v>
      </c>
      <c r="B109" s="137" t="s">
        <v>193</v>
      </c>
      <c r="C109" s="137"/>
      <c r="D109" s="245"/>
      <c r="E109" s="354">
        <f>E110+E113+E116</f>
        <v>1365</v>
      </c>
      <c r="F109" s="214"/>
      <c r="G109" s="214">
        <f>'[1]БР _МА 2020'!F234</f>
        <v>1365</v>
      </c>
      <c r="H109" s="214">
        <f t="shared" si="6"/>
        <v>0</v>
      </c>
    </row>
    <row r="110" spans="1:8" ht="75" x14ac:dyDescent="0.3">
      <c r="A110" s="118" t="s">
        <v>335</v>
      </c>
      <c r="B110" s="137" t="s">
        <v>193</v>
      </c>
      <c r="C110" s="137" t="s">
        <v>336</v>
      </c>
      <c r="D110" s="262"/>
      <c r="E110" s="354">
        <f>E111</f>
        <v>100</v>
      </c>
      <c r="F110" s="214"/>
      <c r="G110" s="214">
        <f>'[1]БР _МА 2020'!F235</f>
        <v>100</v>
      </c>
      <c r="H110" s="214">
        <f t="shared" si="6"/>
        <v>0</v>
      </c>
    </row>
    <row r="111" spans="1:8" ht="37.5" x14ac:dyDescent="0.3">
      <c r="A111" s="105" t="s">
        <v>128</v>
      </c>
      <c r="B111" s="146" t="s">
        <v>193</v>
      </c>
      <c r="C111" s="146" t="s">
        <v>336</v>
      </c>
      <c r="D111" s="262">
        <v>200</v>
      </c>
      <c r="E111" s="354">
        <f>E112</f>
        <v>100</v>
      </c>
      <c r="F111" s="214"/>
      <c r="G111" s="214">
        <f>'[1]БР _МА 2020'!F236</f>
        <v>100</v>
      </c>
      <c r="H111" s="214">
        <f t="shared" si="6"/>
        <v>0</v>
      </c>
    </row>
    <row r="112" spans="1:8" ht="37.5" x14ac:dyDescent="0.3">
      <c r="A112" s="105" t="s">
        <v>129</v>
      </c>
      <c r="B112" s="146" t="s">
        <v>193</v>
      </c>
      <c r="C112" s="146" t="s">
        <v>336</v>
      </c>
      <c r="D112" s="262">
        <v>240</v>
      </c>
      <c r="E112" s="355">
        <v>100</v>
      </c>
      <c r="F112" s="214"/>
      <c r="G112" s="214">
        <f>'[1]БР _МА 2020'!F237</f>
        <v>100</v>
      </c>
      <c r="H112" s="214">
        <f t="shared" si="6"/>
        <v>0</v>
      </c>
    </row>
    <row r="113" spans="1:8" ht="79.5" customHeight="1" x14ac:dyDescent="0.3">
      <c r="A113" s="118" t="s">
        <v>337</v>
      </c>
      <c r="B113" s="247" t="s">
        <v>193</v>
      </c>
      <c r="C113" s="137" t="s">
        <v>194</v>
      </c>
      <c r="D113" s="177"/>
      <c r="E113" s="356">
        <f>E114</f>
        <v>743</v>
      </c>
      <c r="F113" s="214"/>
      <c r="G113" s="214">
        <f>'[1]БР _МА 2020'!F241</f>
        <v>743</v>
      </c>
      <c r="H113" s="214">
        <f t="shared" si="6"/>
        <v>0</v>
      </c>
    </row>
    <row r="114" spans="1:8" ht="37.5" x14ac:dyDescent="0.3">
      <c r="A114" s="105" t="s">
        <v>128</v>
      </c>
      <c r="B114" s="256" t="s">
        <v>193</v>
      </c>
      <c r="C114" s="146" t="s">
        <v>194</v>
      </c>
      <c r="D114" s="148">
        <v>200</v>
      </c>
      <c r="E114" s="355">
        <f>E115</f>
        <v>743</v>
      </c>
      <c r="F114" s="214"/>
      <c r="G114" s="214">
        <f>'[1]БР _МА 2020'!F242</f>
        <v>743</v>
      </c>
      <c r="H114" s="214">
        <f t="shared" si="6"/>
        <v>0</v>
      </c>
    </row>
    <row r="115" spans="1:8" ht="37.5" x14ac:dyDescent="0.3">
      <c r="A115" s="105" t="s">
        <v>129</v>
      </c>
      <c r="B115" s="256" t="s">
        <v>193</v>
      </c>
      <c r="C115" s="146" t="s">
        <v>194</v>
      </c>
      <c r="D115" s="148">
        <v>240</v>
      </c>
      <c r="E115" s="355">
        <v>743</v>
      </c>
      <c r="F115" s="214"/>
      <c r="G115" s="214">
        <f>'[1]БР _МА 2020'!F243</f>
        <v>743</v>
      </c>
      <c r="H115" s="214">
        <f t="shared" si="6"/>
        <v>0</v>
      </c>
    </row>
    <row r="116" spans="1:8" ht="45.75" customHeight="1" x14ac:dyDescent="0.3">
      <c r="A116" s="118" t="s">
        <v>189</v>
      </c>
      <c r="B116" s="247" t="s">
        <v>193</v>
      </c>
      <c r="C116" s="137"/>
      <c r="D116" s="240"/>
      <c r="E116" s="354">
        <f>E117+E120+E123+E126+E129</f>
        <v>522</v>
      </c>
      <c r="F116" s="214"/>
      <c r="G116" s="214">
        <f>'[1]БР _МА 2020'!F254</f>
        <v>522</v>
      </c>
      <c r="H116" s="214">
        <f t="shared" si="6"/>
        <v>0</v>
      </c>
    </row>
    <row r="117" spans="1:8" ht="37.5" x14ac:dyDescent="0.3">
      <c r="A117" s="118" t="s">
        <v>259</v>
      </c>
      <c r="B117" s="247" t="s">
        <v>193</v>
      </c>
      <c r="C117" s="137" t="s">
        <v>196</v>
      </c>
      <c r="D117" s="240"/>
      <c r="E117" s="356">
        <f>E118</f>
        <v>24</v>
      </c>
      <c r="F117" s="214"/>
      <c r="G117" s="214">
        <f>'[1]БР _МА 2020'!F255</f>
        <v>24</v>
      </c>
      <c r="H117" s="214">
        <f t="shared" si="6"/>
        <v>0</v>
      </c>
    </row>
    <row r="118" spans="1:8" ht="37.5" x14ac:dyDescent="0.3">
      <c r="A118" s="105" t="s">
        <v>128</v>
      </c>
      <c r="B118" s="256" t="s">
        <v>193</v>
      </c>
      <c r="C118" s="146" t="s">
        <v>196</v>
      </c>
      <c r="D118" s="148">
        <v>200</v>
      </c>
      <c r="E118" s="371">
        <f>E119</f>
        <v>24</v>
      </c>
      <c r="F118" s="214"/>
      <c r="G118" s="214">
        <f>'[1]БР _МА 2020'!F256</f>
        <v>24</v>
      </c>
      <c r="H118" s="214">
        <f t="shared" si="6"/>
        <v>0</v>
      </c>
    </row>
    <row r="119" spans="1:8" ht="37.5" x14ac:dyDescent="0.3">
      <c r="A119" s="105" t="s">
        <v>129</v>
      </c>
      <c r="B119" s="256" t="s">
        <v>193</v>
      </c>
      <c r="C119" s="146" t="s">
        <v>196</v>
      </c>
      <c r="D119" s="148">
        <v>240</v>
      </c>
      <c r="E119" s="371">
        <v>24</v>
      </c>
      <c r="F119" s="214"/>
      <c r="G119" s="214">
        <f>'[1]БР _МА 2020'!F257</f>
        <v>24</v>
      </c>
      <c r="H119" s="214">
        <f t="shared" si="6"/>
        <v>0</v>
      </c>
    </row>
    <row r="120" spans="1:8" ht="37.5" x14ac:dyDescent="0.3">
      <c r="A120" s="118" t="s">
        <v>197</v>
      </c>
      <c r="B120" s="247" t="s">
        <v>193</v>
      </c>
      <c r="C120" s="137" t="s">
        <v>198</v>
      </c>
      <c r="D120" s="240"/>
      <c r="E120" s="356">
        <f>E121</f>
        <v>160</v>
      </c>
      <c r="F120" s="214"/>
      <c r="G120" s="214">
        <f>'[1]БР _МА 2020'!F261</f>
        <v>160</v>
      </c>
      <c r="H120" s="214">
        <f t="shared" si="6"/>
        <v>0</v>
      </c>
    </row>
    <row r="121" spans="1:8" ht="37.5" x14ac:dyDescent="0.3">
      <c r="A121" s="105" t="s">
        <v>128</v>
      </c>
      <c r="B121" s="256" t="s">
        <v>193</v>
      </c>
      <c r="C121" s="146" t="s">
        <v>198</v>
      </c>
      <c r="D121" s="148">
        <v>200</v>
      </c>
      <c r="E121" s="371">
        <f>E122</f>
        <v>160</v>
      </c>
      <c r="F121" s="214"/>
      <c r="G121" s="214">
        <f>'[1]БР _МА 2020'!F262</f>
        <v>160</v>
      </c>
      <c r="H121" s="214">
        <f t="shared" si="6"/>
        <v>0</v>
      </c>
    </row>
    <row r="122" spans="1:8" ht="37.5" x14ac:dyDescent="0.3">
      <c r="A122" s="105" t="s">
        <v>129</v>
      </c>
      <c r="B122" s="256" t="s">
        <v>193</v>
      </c>
      <c r="C122" s="146" t="s">
        <v>198</v>
      </c>
      <c r="D122" s="148">
        <v>240</v>
      </c>
      <c r="E122" s="371">
        <v>160</v>
      </c>
      <c r="F122" s="214"/>
      <c r="G122" s="214">
        <f>'[1]БР _МА 2020'!F263</f>
        <v>160</v>
      </c>
      <c r="H122" s="214">
        <f t="shared" si="6"/>
        <v>0</v>
      </c>
    </row>
    <row r="123" spans="1:8" ht="56.25" x14ac:dyDescent="0.3">
      <c r="A123" s="106" t="s">
        <v>199</v>
      </c>
      <c r="B123" s="247" t="s">
        <v>193</v>
      </c>
      <c r="C123" s="137" t="s">
        <v>200</v>
      </c>
      <c r="D123" s="240"/>
      <c r="E123" s="372">
        <f>E124</f>
        <v>290</v>
      </c>
      <c r="F123" s="214"/>
      <c r="G123" s="214">
        <f>'[1]БР _МА 2020'!F270</f>
        <v>290</v>
      </c>
      <c r="H123" s="214">
        <f t="shared" si="6"/>
        <v>0</v>
      </c>
    </row>
    <row r="124" spans="1:8" ht="37.5" x14ac:dyDescent="0.3">
      <c r="A124" s="105" t="s">
        <v>128</v>
      </c>
      <c r="B124" s="256" t="s">
        <v>193</v>
      </c>
      <c r="C124" s="146" t="s">
        <v>200</v>
      </c>
      <c r="D124" s="148">
        <v>200</v>
      </c>
      <c r="E124" s="371">
        <f>E125</f>
        <v>290</v>
      </c>
      <c r="F124" s="214"/>
      <c r="G124" s="214">
        <f>'[1]БР _МА 2020'!F271</f>
        <v>290</v>
      </c>
      <c r="H124" s="214">
        <f t="shared" si="6"/>
        <v>0</v>
      </c>
    </row>
    <row r="125" spans="1:8" ht="37.5" x14ac:dyDescent="0.3">
      <c r="A125" s="105" t="s">
        <v>129</v>
      </c>
      <c r="B125" s="256" t="s">
        <v>193</v>
      </c>
      <c r="C125" s="146" t="s">
        <v>201</v>
      </c>
      <c r="D125" s="148">
        <v>240</v>
      </c>
      <c r="E125" s="371">
        <v>290</v>
      </c>
      <c r="F125" s="214"/>
      <c r="G125" s="214">
        <f>'[1]БР _МА 2020'!F272</f>
        <v>290</v>
      </c>
      <c r="H125" s="214">
        <f t="shared" si="6"/>
        <v>0</v>
      </c>
    </row>
    <row r="126" spans="1:8" ht="75" x14ac:dyDescent="0.3">
      <c r="A126" s="106" t="s">
        <v>202</v>
      </c>
      <c r="B126" s="247" t="s">
        <v>193</v>
      </c>
      <c r="C126" s="137" t="s">
        <v>203</v>
      </c>
      <c r="D126" s="140"/>
      <c r="E126" s="356">
        <f>E127</f>
        <v>24</v>
      </c>
      <c r="F126" s="214"/>
      <c r="G126" s="214">
        <f>'[2]Бюджетная Роспись 2019_программ'!F348</f>
        <v>24</v>
      </c>
      <c r="H126" s="214">
        <f t="shared" si="6"/>
        <v>0</v>
      </c>
    </row>
    <row r="127" spans="1:8" ht="37.5" x14ac:dyDescent="0.3">
      <c r="A127" s="105" t="s">
        <v>128</v>
      </c>
      <c r="B127" s="256" t="s">
        <v>193</v>
      </c>
      <c r="C127" s="146" t="s">
        <v>203</v>
      </c>
      <c r="D127" s="167">
        <v>200</v>
      </c>
      <c r="E127" s="355">
        <f>E128</f>
        <v>24</v>
      </c>
      <c r="F127" s="214"/>
      <c r="G127" s="214">
        <f>'[2]Бюджетная Роспись 2019_программ'!F349</f>
        <v>24</v>
      </c>
      <c r="H127" s="214">
        <f t="shared" si="6"/>
        <v>0</v>
      </c>
    </row>
    <row r="128" spans="1:8" ht="37.5" x14ac:dyDescent="0.3">
      <c r="A128" s="105" t="s">
        <v>129</v>
      </c>
      <c r="B128" s="256" t="s">
        <v>193</v>
      </c>
      <c r="C128" s="146" t="s">
        <v>203</v>
      </c>
      <c r="D128" s="167">
        <v>240</v>
      </c>
      <c r="E128" s="263">
        <v>24</v>
      </c>
      <c r="F128" s="214"/>
      <c r="G128" s="214">
        <f>'[2]Бюджетная Роспись 2019_программ'!F350</f>
        <v>24</v>
      </c>
      <c r="H128" s="214">
        <f t="shared" si="6"/>
        <v>0</v>
      </c>
    </row>
    <row r="129" spans="1:8" ht="150" x14ac:dyDescent="0.3">
      <c r="A129" s="118" t="s">
        <v>204</v>
      </c>
      <c r="B129" s="247" t="s">
        <v>193</v>
      </c>
      <c r="C129" s="164" t="s">
        <v>205</v>
      </c>
      <c r="D129" s="167"/>
      <c r="E129" s="372">
        <f>E130</f>
        <v>24</v>
      </c>
      <c r="F129" s="214"/>
      <c r="G129" s="214">
        <f>'[2]Бюджетная Роспись 2019_программ'!F354</f>
        <v>24</v>
      </c>
      <c r="H129" s="214">
        <f t="shared" si="6"/>
        <v>0</v>
      </c>
    </row>
    <row r="130" spans="1:8" ht="37.5" x14ac:dyDescent="0.3">
      <c r="A130" s="105" t="s">
        <v>128</v>
      </c>
      <c r="B130" s="256" t="s">
        <v>193</v>
      </c>
      <c r="C130" s="166" t="s">
        <v>205</v>
      </c>
      <c r="D130" s="167">
        <v>200</v>
      </c>
      <c r="E130" s="373">
        <f>E131</f>
        <v>24</v>
      </c>
      <c r="F130" s="214"/>
      <c r="G130" s="214">
        <f>'[2]Бюджетная Роспись 2019_программ'!F355</f>
        <v>24</v>
      </c>
      <c r="H130" s="214">
        <f t="shared" si="6"/>
        <v>0</v>
      </c>
    </row>
    <row r="131" spans="1:8" ht="37.5" x14ac:dyDescent="0.3">
      <c r="A131" s="105" t="s">
        <v>129</v>
      </c>
      <c r="B131" s="256" t="s">
        <v>193</v>
      </c>
      <c r="C131" s="166" t="s">
        <v>205</v>
      </c>
      <c r="D131" s="167">
        <v>240</v>
      </c>
      <c r="E131" s="373">
        <v>24</v>
      </c>
      <c r="F131" s="214"/>
      <c r="G131" s="214">
        <f>'[2]Бюджетная Роспись 2019_программ'!F356</f>
        <v>24</v>
      </c>
      <c r="H131" s="214">
        <f t="shared" si="6"/>
        <v>0</v>
      </c>
    </row>
    <row r="132" spans="1:8" ht="18.75" x14ac:dyDescent="0.3">
      <c r="A132" s="97" t="s">
        <v>206</v>
      </c>
      <c r="B132" s="137" t="s">
        <v>260</v>
      </c>
      <c r="C132" s="137"/>
      <c r="D132" s="245"/>
      <c r="E132" s="354">
        <f>E133+E138</f>
        <v>8905.5</v>
      </c>
      <c r="F132" s="214"/>
      <c r="G132" s="214">
        <f>'[1]БР _МА 2020'!F291</f>
        <v>8905.5</v>
      </c>
      <c r="H132" s="214">
        <f t="shared" si="6"/>
        <v>0</v>
      </c>
    </row>
    <row r="133" spans="1:8" ht="18.75" x14ac:dyDescent="0.3">
      <c r="A133" s="169" t="s">
        <v>208</v>
      </c>
      <c r="B133" s="137" t="s">
        <v>209</v>
      </c>
      <c r="C133" s="137"/>
      <c r="D133" s="245"/>
      <c r="E133" s="354">
        <f>E134</f>
        <v>5585.5</v>
      </c>
      <c r="F133" s="214"/>
      <c r="G133" s="214">
        <f>'[1]БР _МА 2020'!F292</f>
        <v>5585.5</v>
      </c>
      <c r="H133" s="214">
        <f t="shared" si="6"/>
        <v>0</v>
      </c>
    </row>
    <row r="134" spans="1:8" ht="61.5" customHeight="1" x14ac:dyDescent="0.3">
      <c r="A134" s="260" t="s">
        <v>164</v>
      </c>
      <c r="B134" s="137" t="s">
        <v>209</v>
      </c>
      <c r="C134" s="137"/>
      <c r="D134" s="245"/>
      <c r="E134" s="354">
        <f>E135</f>
        <v>5585.5</v>
      </c>
      <c r="F134" s="214"/>
      <c r="G134" s="214">
        <f>'[1]БР _МА 2020'!F293</f>
        <v>5585.5</v>
      </c>
      <c r="H134" s="214">
        <f t="shared" si="6"/>
        <v>0</v>
      </c>
    </row>
    <row r="135" spans="1:8" ht="63.75" customHeight="1" x14ac:dyDescent="0.3">
      <c r="A135" s="106" t="s">
        <v>210</v>
      </c>
      <c r="B135" s="137" t="s">
        <v>209</v>
      </c>
      <c r="C135" s="137" t="s">
        <v>211</v>
      </c>
      <c r="D135" s="250"/>
      <c r="E135" s="354">
        <f>E136</f>
        <v>5585.5</v>
      </c>
      <c r="F135" s="214"/>
      <c r="G135" s="214">
        <f>'[1]БР _МА 2020'!F294</f>
        <v>5585.5</v>
      </c>
      <c r="H135" s="214">
        <f t="shared" si="6"/>
        <v>0</v>
      </c>
    </row>
    <row r="136" spans="1:8" ht="37.5" x14ac:dyDescent="0.3">
      <c r="A136" s="105" t="s">
        <v>128</v>
      </c>
      <c r="B136" s="146" t="s">
        <v>209</v>
      </c>
      <c r="C136" s="146" t="s">
        <v>211</v>
      </c>
      <c r="D136" s="148">
        <v>200</v>
      </c>
      <c r="E136" s="355">
        <f>E137</f>
        <v>5585.5</v>
      </c>
      <c r="F136" s="214"/>
      <c r="G136" s="214">
        <f>'[1]БР _МА 2020'!F295</f>
        <v>5585.5</v>
      </c>
      <c r="H136" s="214">
        <f t="shared" si="6"/>
        <v>0</v>
      </c>
    </row>
    <row r="137" spans="1:8" ht="37.5" x14ac:dyDescent="0.3">
      <c r="A137" s="105" t="s">
        <v>129</v>
      </c>
      <c r="B137" s="146" t="s">
        <v>209</v>
      </c>
      <c r="C137" s="146" t="s">
        <v>211</v>
      </c>
      <c r="D137" s="148">
        <v>240</v>
      </c>
      <c r="E137" s="355">
        <v>5585.5</v>
      </c>
      <c r="F137" s="214"/>
      <c r="G137" s="214">
        <f>'[1]БР _МА 2020'!F296</f>
        <v>5585.5</v>
      </c>
      <c r="H137" s="214">
        <f t="shared" si="6"/>
        <v>0</v>
      </c>
    </row>
    <row r="138" spans="1:8" ht="18.75" x14ac:dyDescent="0.3">
      <c r="A138" s="97" t="s">
        <v>304</v>
      </c>
      <c r="B138" s="120" t="s">
        <v>305</v>
      </c>
      <c r="C138" s="120"/>
      <c r="D138" s="115"/>
      <c r="E138" s="122">
        <f>E139</f>
        <v>3320</v>
      </c>
      <c r="F138" s="214"/>
      <c r="G138" s="214">
        <f>'[1]БР _МА 2020'!F303</f>
        <v>3320</v>
      </c>
      <c r="H138" s="214">
        <f t="shared" si="6"/>
        <v>0</v>
      </c>
    </row>
    <row r="139" spans="1:8" ht="43.5" customHeight="1" x14ac:dyDescent="0.3">
      <c r="A139" s="135" t="s">
        <v>189</v>
      </c>
      <c r="B139" s="120" t="s">
        <v>305</v>
      </c>
      <c r="C139" s="120"/>
      <c r="D139" s="115"/>
      <c r="E139" s="122">
        <f>E140</f>
        <v>3320</v>
      </c>
      <c r="F139" s="214"/>
      <c r="G139" s="214">
        <f>'[1]БР _МА 2020'!F304</f>
        <v>3320</v>
      </c>
      <c r="H139" s="214">
        <f t="shared" si="6"/>
        <v>0</v>
      </c>
    </row>
    <row r="140" spans="1:8" ht="37.5" x14ac:dyDescent="0.3">
      <c r="A140" s="99" t="s">
        <v>190</v>
      </c>
      <c r="B140" s="120" t="s">
        <v>305</v>
      </c>
      <c r="C140" s="101" t="s">
        <v>191</v>
      </c>
      <c r="D140" s="115"/>
      <c r="E140" s="122">
        <f>E141</f>
        <v>3320</v>
      </c>
      <c r="F140" s="214"/>
      <c r="G140" s="214">
        <f>'[1]БР _МА 2020'!F305</f>
        <v>3320</v>
      </c>
      <c r="H140" s="214">
        <f t="shared" si="6"/>
        <v>0</v>
      </c>
    </row>
    <row r="141" spans="1:8" ht="37.5" x14ac:dyDescent="0.3">
      <c r="A141" s="105" t="s">
        <v>128</v>
      </c>
      <c r="B141" s="101" t="s">
        <v>305</v>
      </c>
      <c r="C141" s="101" t="s">
        <v>191</v>
      </c>
      <c r="D141" s="102">
        <v>200</v>
      </c>
      <c r="E141" s="138">
        <f>E142</f>
        <v>3320</v>
      </c>
      <c r="F141" s="214"/>
      <c r="G141" s="214">
        <f>'[1]БР _МА 2020'!F306</f>
        <v>3320</v>
      </c>
      <c r="H141" s="214">
        <f t="shared" si="6"/>
        <v>0</v>
      </c>
    </row>
    <row r="142" spans="1:8" ht="37.5" x14ac:dyDescent="0.3">
      <c r="A142" s="105" t="s">
        <v>129</v>
      </c>
      <c r="B142" s="101" t="s">
        <v>305</v>
      </c>
      <c r="C142" s="101" t="s">
        <v>191</v>
      </c>
      <c r="D142" s="102">
        <v>240</v>
      </c>
      <c r="E142" s="138">
        <v>3320</v>
      </c>
      <c r="F142" s="214"/>
      <c r="G142" s="214">
        <f>'[1]БР _МА 2020'!F307</f>
        <v>3320</v>
      </c>
      <c r="H142" s="214">
        <f t="shared" si="6"/>
        <v>0</v>
      </c>
    </row>
    <row r="143" spans="1:8" ht="23.25" customHeight="1" x14ac:dyDescent="0.3">
      <c r="A143" s="139" t="s">
        <v>212</v>
      </c>
      <c r="B143" s="137" t="s">
        <v>261</v>
      </c>
      <c r="C143" s="137"/>
      <c r="D143" s="177"/>
      <c r="E143" s="178">
        <f>E144+E148+E152</f>
        <v>13078.5</v>
      </c>
      <c r="F143" s="214"/>
      <c r="G143" s="214">
        <f>'[1]БР _МА 2020'!F317</f>
        <v>13078.5</v>
      </c>
      <c r="H143" s="214">
        <f t="shared" si="6"/>
        <v>0</v>
      </c>
    </row>
    <row r="144" spans="1:8" ht="21.75" customHeight="1" x14ac:dyDescent="0.3">
      <c r="A144" s="139" t="s">
        <v>214</v>
      </c>
      <c r="B144" s="137" t="s">
        <v>216</v>
      </c>
      <c r="C144" s="137"/>
      <c r="D144" s="177"/>
      <c r="E144" s="178">
        <f>E145</f>
        <v>245</v>
      </c>
      <c r="F144" s="214"/>
      <c r="G144" s="214">
        <f>'[1]БР _МА 2020'!F318</f>
        <v>245</v>
      </c>
      <c r="H144" s="214">
        <f t="shared" ref="H144:H186" si="7">E144-G144</f>
        <v>0</v>
      </c>
    </row>
    <row r="145" spans="1:8" ht="143.25" customHeight="1" x14ac:dyDescent="0.3">
      <c r="A145" s="118" t="s">
        <v>302</v>
      </c>
      <c r="B145" s="137" t="s">
        <v>216</v>
      </c>
      <c r="C145" s="137" t="s">
        <v>303</v>
      </c>
      <c r="D145" s="177"/>
      <c r="E145" s="354">
        <f>E146</f>
        <v>245</v>
      </c>
      <c r="F145" s="214"/>
      <c r="G145" s="214">
        <f>'[1]БР _МА 2020'!F319</f>
        <v>245</v>
      </c>
      <c r="H145" s="214">
        <f t="shared" si="7"/>
        <v>0</v>
      </c>
    </row>
    <row r="146" spans="1:8" ht="18.75" x14ac:dyDescent="0.3">
      <c r="A146" s="261" t="s">
        <v>218</v>
      </c>
      <c r="B146" s="146" t="s">
        <v>216</v>
      </c>
      <c r="C146" s="146" t="s">
        <v>303</v>
      </c>
      <c r="D146" s="148">
        <v>300</v>
      </c>
      <c r="E146" s="355">
        <f>E147</f>
        <v>245</v>
      </c>
      <c r="F146" s="214"/>
      <c r="G146" s="214">
        <f>'[1]БР _МА 2020'!F320</f>
        <v>245</v>
      </c>
      <c r="H146" s="214">
        <f t="shared" si="7"/>
        <v>0</v>
      </c>
    </row>
    <row r="147" spans="1:8" ht="18.75" x14ac:dyDescent="0.3">
      <c r="A147" s="159" t="s">
        <v>219</v>
      </c>
      <c r="B147" s="146" t="s">
        <v>216</v>
      </c>
      <c r="C147" s="146" t="s">
        <v>303</v>
      </c>
      <c r="D147" s="148">
        <v>310</v>
      </c>
      <c r="E147" s="263">
        <v>245</v>
      </c>
      <c r="F147" s="214"/>
      <c r="G147" s="214">
        <f>'[1]БР _МА 2020'!F321</f>
        <v>245</v>
      </c>
      <c r="H147" s="214">
        <f t="shared" si="7"/>
        <v>0</v>
      </c>
    </row>
    <row r="148" spans="1:8" ht="18.75" x14ac:dyDescent="0.3">
      <c r="A148" s="97" t="s">
        <v>301</v>
      </c>
      <c r="B148" s="137" t="s">
        <v>300</v>
      </c>
      <c r="C148" s="137"/>
      <c r="D148" s="240"/>
      <c r="E148" s="178">
        <f>E149</f>
        <v>2169.6999999999998</v>
      </c>
      <c r="F148" s="214"/>
      <c r="G148" s="214">
        <f>'[1]БР _МА 2020'!F325</f>
        <v>2169.6999999999998</v>
      </c>
      <c r="H148" s="214">
        <f t="shared" si="7"/>
        <v>0</v>
      </c>
    </row>
    <row r="149" spans="1:8" ht="234.75" customHeight="1" x14ac:dyDescent="0.3">
      <c r="A149" s="118" t="s">
        <v>215</v>
      </c>
      <c r="B149" s="137" t="s">
        <v>300</v>
      </c>
      <c r="C149" s="137" t="s">
        <v>217</v>
      </c>
      <c r="D149" s="177"/>
      <c r="E149" s="354">
        <f>E150</f>
        <v>2169.6999999999998</v>
      </c>
      <c r="F149" s="214"/>
      <c r="G149" s="214">
        <f>'[1]БР _МА 2020'!F326</f>
        <v>2169.6999999999998</v>
      </c>
      <c r="H149" s="214">
        <f t="shared" si="7"/>
        <v>0</v>
      </c>
    </row>
    <row r="150" spans="1:8" ht="18.75" x14ac:dyDescent="0.3">
      <c r="A150" s="261" t="s">
        <v>218</v>
      </c>
      <c r="B150" s="146" t="s">
        <v>300</v>
      </c>
      <c r="C150" s="146" t="s">
        <v>217</v>
      </c>
      <c r="D150" s="148">
        <v>300</v>
      </c>
      <c r="E150" s="355">
        <f>E151</f>
        <v>2169.6999999999998</v>
      </c>
      <c r="F150" s="214"/>
      <c r="G150" s="214">
        <f>'[1]БР _МА 2020'!F327</f>
        <v>2169.6999999999998</v>
      </c>
      <c r="H150" s="214">
        <f t="shared" si="7"/>
        <v>0</v>
      </c>
    </row>
    <row r="151" spans="1:8" ht="18.75" x14ac:dyDescent="0.3">
      <c r="A151" s="159" t="s">
        <v>219</v>
      </c>
      <c r="B151" s="146" t="s">
        <v>300</v>
      </c>
      <c r="C151" s="146" t="s">
        <v>217</v>
      </c>
      <c r="D151" s="148">
        <v>310</v>
      </c>
      <c r="E151" s="263">
        <f>'[1]БР _МА 2020'!F330</f>
        <v>2169.6999999999998</v>
      </c>
      <c r="F151" s="214"/>
      <c r="G151" s="214">
        <f>'[1]БР _МА 2020'!F328</f>
        <v>2169.6999999999998</v>
      </c>
      <c r="H151" s="214">
        <f t="shared" si="7"/>
        <v>0</v>
      </c>
    </row>
    <row r="152" spans="1:8" ht="18.75" x14ac:dyDescent="0.3">
      <c r="A152" s="139" t="s">
        <v>220</v>
      </c>
      <c r="B152" s="137" t="s">
        <v>222</v>
      </c>
      <c r="C152" s="137"/>
      <c r="D152" s="177"/>
      <c r="E152" s="178">
        <f>E153+E157</f>
        <v>10663.8</v>
      </c>
      <c r="F152" s="214"/>
      <c r="G152" s="214">
        <f>'[1]БР _МА 2020'!F332</f>
        <v>10663.8</v>
      </c>
      <c r="H152" s="214">
        <f t="shared" si="7"/>
        <v>0</v>
      </c>
    </row>
    <row r="153" spans="1:8" ht="57" customHeight="1" x14ac:dyDescent="0.3">
      <c r="A153" s="133" t="s">
        <v>221</v>
      </c>
      <c r="B153" s="137" t="s">
        <v>222</v>
      </c>
      <c r="C153" s="137" t="s">
        <v>223</v>
      </c>
      <c r="D153" s="177"/>
      <c r="E153" s="178">
        <f>E154</f>
        <v>6797.5</v>
      </c>
      <c r="F153" s="214"/>
      <c r="G153" s="214">
        <f>'[1]БР _МА 2020'!F333</f>
        <v>6797.5</v>
      </c>
      <c r="H153" s="214">
        <f t="shared" si="7"/>
        <v>0</v>
      </c>
    </row>
    <row r="154" spans="1:8" ht="18.75" x14ac:dyDescent="0.3">
      <c r="A154" s="264" t="s">
        <v>218</v>
      </c>
      <c r="B154" s="146" t="s">
        <v>222</v>
      </c>
      <c r="C154" s="146" t="s">
        <v>223</v>
      </c>
      <c r="D154" s="148">
        <v>300</v>
      </c>
      <c r="E154" s="263">
        <f>E155</f>
        <v>6797.5</v>
      </c>
      <c r="F154" s="214"/>
      <c r="G154" s="214">
        <f>'[1]БР _МА 2020'!F334</f>
        <v>6797.5</v>
      </c>
      <c r="H154" s="214">
        <f t="shared" si="7"/>
        <v>0</v>
      </c>
    </row>
    <row r="155" spans="1:8" ht="19.5" customHeight="1" x14ac:dyDescent="0.3">
      <c r="A155" s="173" t="s">
        <v>219</v>
      </c>
      <c r="B155" s="146" t="s">
        <v>222</v>
      </c>
      <c r="C155" s="146" t="s">
        <v>223</v>
      </c>
      <c r="D155" s="148">
        <v>310</v>
      </c>
      <c r="E155" s="263">
        <v>6797.5</v>
      </c>
      <c r="F155" s="214"/>
      <c r="G155" s="214">
        <f>'[1]БР _МА 2020'!F335</f>
        <v>6797.5</v>
      </c>
      <c r="H155" s="214">
        <f t="shared" si="7"/>
        <v>0</v>
      </c>
    </row>
    <row r="156" spans="1:8" ht="67.5" customHeight="1" x14ac:dyDescent="0.3">
      <c r="A156" s="312" t="s">
        <v>224</v>
      </c>
      <c r="B156" s="137" t="s">
        <v>222</v>
      </c>
      <c r="C156" s="137" t="s">
        <v>225</v>
      </c>
      <c r="D156" s="240"/>
      <c r="E156" s="178">
        <f>E157</f>
        <v>3866.3</v>
      </c>
      <c r="F156" s="214"/>
      <c r="G156" s="214">
        <f>'[1]БР _МА 2020'!F339</f>
        <v>3866.3</v>
      </c>
      <c r="H156" s="214">
        <f t="shared" si="7"/>
        <v>0</v>
      </c>
    </row>
    <row r="157" spans="1:8" ht="18.75" x14ac:dyDescent="0.3">
      <c r="A157" s="261" t="s">
        <v>218</v>
      </c>
      <c r="B157" s="146" t="s">
        <v>222</v>
      </c>
      <c r="C157" s="146" t="s">
        <v>225</v>
      </c>
      <c r="D157" s="148">
        <v>300</v>
      </c>
      <c r="E157" s="263">
        <f>E158</f>
        <v>3866.3</v>
      </c>
      <c r="F157" s="214"/>
      <c r="G157" s="214">
        <f>'[1]БР _МА 2020'!F340</f>
        <v>3866.3</v>
      </c>
      <c r="H157" s="214">
        <f t="shared" si="7"/>
        <v>0</v>
      </c>
    </row>
    <row r="158" spans="1:8" ht="36" customHeight="1" x14ac:dyDescent="0.3">
      <c r="A158" s="173" t="s">
        <v>262</v>
      </c>
      <c r="B158" s="146" t="s">
        <v>222</v>
      </c>
      <c r="C158" s="146" t="s">
        <v>225</v>
      </c>
      <c r="D158" s="148">
        <v>320</v>
      </c>
      <c r="E158" s="263">
        <v>3866.3</v>
      </c>
      <c r="F158" s="214"/>
      <c r="G158" s="214">
        <f>'[1]БР _МА 2020'!F341</f>
        <v>3866.3</v>
      </c>
      <c r="H158" s="214">
        <f t="shared" si="7"/>
        <v>0</v>
      </c>
    </row>
    <row r="159" spans="1:8" ht="18.75" x14ac:dyDescent="0.3">
      <c r="A159" s="139" t="s">
        <v>227</v>
      </c>
      <c r="B159" s="137" t="s">
        <v>263</v>
      </c>
      <c r="C159" s="146"/>
      <c r="D159" s="177"/>
      <c r="E159" s="178">
        <f>E160</f>
        <v>12254.1</v>
      </c>
      <c r="F159" s="214"/>
      <c r="G159" s="214">
        <f>'[1]БР _МА 2020'!F345</f>
        <v>12265.599999999999</v>
      </c>
      <c r="H159" s="214">
        <f t="shared" si="7"/>
        <v>-11.499999999998181</v>
      </c>
    </row>
    <row r="160" spans="1:8" ht="18.75" x14ac:dyDescent="0.3">
      <c r="A160" s="267" t="s">
        <v>264</v>
      </c>
      <c r="B160" s="137" t="s">
        <v>229</v>
      </c>
      <c r="C160" s="146"/>
      <c r="D160" s="177"/>
      <c r="E160" s="178">
        <f>E161</f>
        <v>12254.1</v>
      </c>
      <c r="F160" s="214"/>
      <c r="G160" s="214">
        <f>'[1]БР _МА 2020'!F346</f>
        <v>12265.599999999999</v>
      </c>
      <c r="H160" s="214">
        <f t="shared" si="7"/>
        <v>-11.499999999998181</v>
      </c>
    </row>
    <row r="161" spans="1:8" ht="37.5" x14ac:dyDescent="0.3">
      <c r="A161" s="142" t="s">
        <v>189</v>
      </c>
      <c r="B161" s="137" t="s">
        <v>229</v>
      </c>
      <c r="C161" s="137"/>
      <c r="D161" s="177"/>
      <c r="E161" s="178">
        <f>E162+E165</f>
        <v>12254.1</v>
      </c>
      <c r="F161" s="214"/>
      <c r="G161" s="214">
        <f>'[1]БР _МА 2020'!F347</f>
        <v>12265.599999999999</v>
      </c>
      <c r="H161" s="214">
        <f t="shared" si="7"/>
        <v>-11.499999999998181</v>
      </c>
    </row>
    <row r="162" spans="1:8" ht="54" customHeight="1" x14ac:dyDescent="0.3">
      <c r="A162" s="106" t="s">
        <v>230</v>
      </c>
      <c r="B162" s="137" t="s">
        <v>229</v>
      </c>
      <c r="C162" s="137" t="s">
        <v>231</v>
      </c>
      <c r="D162" s="240"/>
      <c r="E162" s="178">
        <f>E163</f>
        <v>576</v>
      </c>
      <c r="F162" s="214"/>
      <c r="G162" s="214">
        <f>'[1]БР _МА 2020'!F348</f>
        <v>576</v>
      </c>
      <c r="H162" s="214">
        <f t="shared" si="7"/>
        <v>0</v>
      </c>
    </row>
    <row r="163" spans="1:8" ht="37.5" x14ac:dyDescent="0.3">
      <c r="A163" s="105" t="s">
        <v>128</v>
      </c>
      <c r="B163" s="146" t="s">
        <v>229</v>
      </c>
      <c r="C163" s="146" t="s">
        <v>231</v>
      </c>
      <c r="D163" s="148">
        <v>200</v>
      </c>
      <c r="E163" s="263">
        <f>E164</f>
        <v>576</v>
      </c>
      <c r="F163" s="214"/>
      <c r="G163" s="214">
        <f>'[1]БР _МА 2020'!F349</f>
        <v>576</v>
      </c>
      <c r="H163" s="214">
        <f t="shared" si="7"/>
        <v>0</v>
      </c>
    </row>
    <row r="164" spans="1:8" ht="37.5" x14ac:dyDescent="0.3">
      <c r="A164" s="105" t="s">
        <v>129</v>
      </c>
      <c r="B164" s="146" t="s">
        <v>229</v>
      </c>
      <c r="C164" s="146" t="s">
        <v>231</v>
      </c>
      <c r="D164" s="148">
        <v>240</v>
      </c>
      <c r="E164" s="263">
        <v>576</v>
      </c>
      <c r="F164" s="214"/>
      <c r="G164" s="214">
        <f>'[1]БР _МА 2020'!F350</f>
        <v>576</v>
      </c>
      <c r="H164" s="214">
        <f t="shared" si="7"/>
        <v>0</v>
      </c>
    </row>
    <row r="165" spans="1:8" ht="37.5" x14ac:dyDescent="0.3">
      <c r="A165" s="118" t="s">
        <v>232</v>
      </c>
      <c r="B165" s="137" t="s">
        <v>229</v>
      </c>
      <c r="C165" s="137" t="s">
        <v>233</v>
      </c>
      <c r="D165" s="240"/>
      <c r="E165" s="178">
        <f>E166+E168+E170</f>
        <v>11678.1</v>
      </c>
      <c r="F165" s="214"/>
      <c r="G165" s="214">
        <f>'[1]БР _МА 2020'!F357</f>
        <v>11689.599999999999</v>
      </c>
      <c r="H165" s="214">
        <f t="shared" si="7"/>
        <v>-11.499999999998181</v>
      </c>
    </row>
    <row r="166" spans="1:8" ht="75" x14ac:dyDescent="0.3">
      <c r="A166" s="170" t="s">
        <v>118</v>
      </c>
      <c r="B166" s="146" t="s">
        <v>229</v>
      </c>
      <c r="C166" s="146" t="s">
        <v>233</v>
      </c>
      <c r="D166" s="148">
        <v>100</v>
      </c>
      <c r="E166" s="263">
        <f>E167</f>
        <v>9278.1</v>
      </c>
      <c r="F166" s="214"/>
      <c r="G166" s="214">
        <f>'[1]БР _МА 2020'!F358</f>
        <v>9289.5999999999985</v>
      </c>
      <c r="H166" s="214">
        <f t="shared" si="7"/>
        <v>-11.499999999998181</v>
      </c>
    </row>
    <row r="167" spans="1:8" ht="18.75" x14ac:dyDescent="0.3">
      <c r="A167" s="159" t="s">
        <v>168</v>
      </c>
      <c r="B167" s="146" t="s">
        <v>229</v>
      </c>
      <c r="C167" s="146" t="s">
        <v>233</v>
      </c>
      <c r="D167" s="148">
        <v>110</v>
      </c>
      <c r="E167" s="263">
        <v>9278.1</v>
      </c>
      <c r="F167" s="214"/>
      <c r="G167" s="214">
        <f>'[1]БР _МА 2020'!F359</f>
        <v>9289.5999999999985</v>
      </c>
      <c r="H167" s="214">
        <f t="shared" si="7"/>
        <v>-11.499999999998181</v>
      </c>
    </row>
    <row r="168" spans="1:8" ht="37.5" x14ac:dyDescent="0.3">
      <c r="A168" s="105" t="s">
        <v>128</v>
      </c>
      <c r="B168" s="146" t="s">
        <v>229</v>
      </c>
      <c r="C168" s="146" t="s">
        <v>233</v>
      </c>
      <c r="D168" s="148">
        <v>200</v>
      </c>
      <c r="E168" s="263">
        <f>E169</f>
        <v>2398</v>
      </c>
      <c r="F168" s="214"/>
      <c r="G168" s="214">
        <f>'[1]БР _МА 2020'!F368</f>
        <v>2398</v>
      </c>
      <c r="H168" s="214">
        <f t="shared" si="7"/>
        <v>0</v>
      </c>
    </row>
    <row r="169" spans="1:8" ht="37.5" x14ac:dyDescent="0.3">
      <c r="A169" s="105" t="s">
        <v>129</v>
      </c>
      <c r="B169" s="146" t="s">
        <v>229</v>
      </c>
      <c r="C169" s="146" t="s">
        <v>233</v>
      </c>
      <c r="D169" s="148">
        <v>240</v>
      </c>
      <c r="E169" s="263">
        <f>'[1]БР _МА 2020'!F369</f>
        <v>2398</v>
      </c>
      <c r="F169" s="214"/>
      <c r="G169" s="214">
        <f>'[1]БР _МА 2020'!F369</f>
        <v>2398</v>
      </c>
      <c r="H169" s="214">
        <f t="shared" si="7"/>
        <v>0</v>
      </c>
    </row>
    <row r="170" spans="1:8" ht="18.75" x14ac:dyDescent="0.3">
      <c r="A170" s="159" t="s">
        <v>130</v>
      </c>
      <c r="B170" s="146" t="s">
        <v>229</v>
      </c>
      <c r="C170" s="146" t="s">
        <v>233</v>
      </c>
      <c r="D170" s="148">
        <v>800</v>
      </c>
      <c r="E170" s="263">
        <f>E171</f>
        <v>2</v>
      </c>
      <c r="F170" s="214"/>
      <c r="G170" s="214">
        <f>'[3]Прилож 2 функц 2019'!E174</f>
        <v>2</v>
      </c>
      <c r="H170" s="214">
        <f t="shared" si="7"/>
        <v>0</v>
      </c>
    </row>
    <row r="171" spans="1:8" ht="18.75" x14ac:dyDescent="0.3">
      <c r="A171" s="159" t="s">
        <v>131</v>
      </c>
      <c r="B171" s="146" t="s">
        <v>229</v>
      </c>
      <c r="C171" s="146" t="s">
        <v>233</v>
      </c>
      <c r="D171" s="148">
        <v>850</v>
      </c>
      <c r="E171" s="263">
        <f>'[1]БР _МА 2020'!F384</f>
        <v>2</v>
      </c>
      <c r="F171" s="214"/>
      <c r="G171" s="214">
        <f>'[3]Прилож 2 функц 2019'!E175</f>
        <v>2</v>
      </c>
      <c r="H171" s="214">
        <f t="shared" si="7"/>
        <v>0</v>
      </c>
    </row>
    <row r="172" spans="1:8" ht="21.75" customHeight="1" x14ac:dyDescent="0.3">
      <c r="A172" s="139" t="s">
        <v>234</v>
      </c>
      <c r="B172" s="137" t="s">
        <v>265</v>
      </c>
      <c r="C172" s="266"/>
      <c r="D172" s="177"/>
      <c r="E172" s="178">
        <f>E173+E177</f>
        <v>4518.8999999999996</v>
      </c>
      <c r="F172" s="214"/>
      <c r="G172" s="214">
        <f>'[1]БР _МА 2020'!F391</f>
        <v>4518.2</v>
      </c>
      <c r="H172" s="214">
        <f t="shared" si="7"/>
        <v>0.6999999999998181</v>
      </c>
    </row>
    <row r="173" spans="1:8" ht="18.75" x14ac:dyDescent="0.3">
      <c r="A173" s="139" t="s">
        <v>266</v>
      </c>
      <c r="B173" s="137" t="s">
        <v>238</v>
      </c>
      <c r="C173" s="266"/>
      <c r="D173" s="177"/>
      <c r="E173" s="178">
        <f>E174</f>
        <v>1980.5</v>
      </c>
      <c r="F173" s="214"/>
      <c r="G173" s="214">
        <f>'[1]БР _МА 2020'!F392</f>
        <v>1980.5</v>
      </c>
      <c r="H173" s="214">
        <f t="shared" si="7"/>
        <v>0</v>
      </c>
    </row>
    <row r="174" spans="1:8" ht="84" customHeight="1" x14ac:dyDescent="0.3">
      <c r="A174" s="118" t="s">
        <v>237</v>
      </c>
      <c r="B174" s="137" t="s">
        <v>238</v>
      </c>
      <c r="C174" s="137" t="s">
        <v>239</v>
      </c>
      <c r="D174" s="177"/>
      <c r="E174" s="178">
        <f>E175</f>
        <v>1980.5</v>
      </c>
      <c r="F174" s="214"/>
      <c r="G174" s="214">
        <f>'[1]БР _МА 2020'!F393</f>
        <v>1980.5</v>
      </c>
      <c r="H174" s="214">
        <f t="shared" si="7"/>
        <v>0</v>
      </c>
    </row>
    <row r="175" spans="1:8" ht="37.5" x14ac:dyDescent="0.3">
      <c r="A175" s="105" t="s">
        <v>128</v>
      </c>
      <c r="B175" s="146" t="s">
        <v>238</v>
      </c>
      <c r="C175" s="146" t="s">
        <v>239</v>
      </c>
      <c r="D175" s="148">
        <v>200</v>
      </c>
      <c r="E175" s="263">
        <f>E176</f>
        <v>1980.5</v>
      </c>
      <c r="F175" s="214"/>
      <c r="G175" s="214">
        <f>'[1]БР _МА 2020'!F394</f>
        <v>1980.5</v>
      </c>
      <c r="H175" s="214">
        <f t="shared" si="7"/>
        <v>0</v>
      </c>
    </row>
    <row r="176" spans="1:8" ht="37.5" x14ac:dyDescent="0.3">
      <c r="A176" s="105" t="s">
        <v>129</v>
      </c>
      <c r="B176" s="146" t="s">
        <v>238</v>
      </c>
      <c r="C176" s="146" t="s">
        <v>239</v>
      </c>
      <c r="D176" s="148">
        <v>240</v>
      </c>
      <c r="E176" s="263">
        <f>'[1]БР _МА 2020'!F394</f>
        <v>1980.5</v>
      </c>
      <c r="F176" s="214"/>
      <c r="G176" s="214">
        <f>'[1]БР _МА 2020'!F395</f>
        <v>1980.5</v>
      </c>
      <c r="H176" s="214">
        <f t="shared" si="7"/>
        <v>0</v>
      </c>
    </row>
    <row r="177" spans="1:8" ht="18.75" x14ac:dyDescent="0.3">
      <c r="A177" s="267" t="s">
        <v>240</v>
      </c>
      <c r="B177" s="137" t="s">
        <v>242</v>
      </c>
      <c r="C177" s="137"/>
      <c r="D177" s="177"/>
      <c r="E177" s="178">
        <f>E178</f>
        <v>2538.3999999999996</v>
      </c>
      <c r="F177" s="214"/>
      <c r="G177" s="214">
        <f>'[1]БР _МА 2020'!F399</f>
        <v>2537.6999999999998</v>
      </c>
      <c r="H177" s="214">
        <f t="shared" si="7"/>
        <v>0.6999999999998181</v>
      </c>
    </row>
    <row r="178" spans="1:8" ht="56.25" x14ac:dyDescent="0.3">
      <c r="A178" s="142" t="s">
        <v>241</v>
      </c>
      <c r="B178" s="137" t="s">
        <v>242</v>
      </c>
      <c r="C178" s="137" t="s">
        <v>243</v>
      </c>
      <c r="D178" s="177"/>
      <c r="E178" s="178">
        <f>E179</f>
        <v>2538.3999999999996</v>
      </c>
      <c r="F178" s="214"/>
      <c r="G178" s="214">
        <f>'[1]БР _МА 2020'!F400</f>
        <v>2537.6999999999998</v>
      </c>
      <c r="H178" s="214">
        <f t="shared" si="7"/>
        <v>0.6999999999998181</v>
      </c>
    </row>
    <row r="179" spans="1:8" ht="37.5" x14ac:dyDescent="0.3">
      <c r="A179" s="105" t="s">
        <v>244</v>
      </c>
      <c r="B179" s="146" t="s">
        <v>242</v>
      </c>
      <c r="C179" s="146" t="s">
        <v>243</v>
      </c>
      <c r="D179" s="262"/>
      <c r="E179" s="263">
        <f>E180+E182+E184</f>
        <v>2538.3999999999996</v>
      </c>
      <c r="F179" s="214"/>
      <c r="G179" s="214">
        <f>'[1]БР _МА 2020'!F401</f>
        <v>2537.6999999999998</v>
      </c>
      <c r="H179" s="214">
        <f t="shared" si="7"/>
        <v>0.6999999999998181</v>
      </c>
    </row>
    <row r="180" spans="1:8" ht="75" x14ac:dyDescent="0.3">
      <c r="A180" s="105" t="s">
        <v>118</v>
      </c>
      <c r="B180" s="146" t="s">
        <v>242</v>
      </c>
      <c r="C180" s="146" t="s">
        <v>243</v>
      </c>
      <c r="D180" s="148">
        <v>100</v>
      </c>
      <c r="E180" s="263">
        <f>E181</f>
        <v>2466.6999999999998</v>
      </c>
      <c r="F180" s="214"/>
      <c r="G180" s="214">
        <f>'[1]БР _МА 2020'!F402</f>
        <v>2466</v>
      </c>
      <c r="H180" s="214">
        <f t="shared" si="7"/>
        <v>0.6999999999998181</v>
      </c>
    </row>
    <row r="181" spans="1:8" ht="18.75" x14ac:dyDescent="0.3">
      <c r="A181" s="159" t="s">
        <v>168</v>
      </c>
      <c r="B181" s="146" t="s">
        <v>242</v>
      </c>
      <c r="C181" s="146" t="s">
        <v>243</v>
      </c>
      <c r="D181" s="148">
        <v>110</v>
      </c>
      <c r="E181" s="263">
        <v>2466.6999999999998</v>
      </c>
      <c r="F181" s="214"/>
      <c r="G181" s="214">
        <f>'[1]БР _МА 2020'!F403</f>
        <v>2466</v>
      </c>
      <c r="H181" s="214">
        <f t="shared" si="7"/>
        <v>0.6999999999998181</v>
      </c>
    </row>
    <row r="182" spans="1:8" ht="37.5" x14ac:dyDescent="0.3">
      <c r="A182" s="105" t="s">
        <v>128</v>
      </c>
      <c r="B182" s="146" t="s">
        <v>242</v>
      </c>
      <c r="C182" s="146" t="s">
        <v>243</v>
      </c>
      <c r="D182" s="148">
        <v>200</v>
      </c>
      <c r="E182" s="263">
        <f>'[1]БР _МА 2020'!F410</f>
        <v>70.699999999999989</v>
      </c>
      <c r="F182" s="214"/>
      <c r="G182" s="214">
        <f>'[1]БР _МА 2020'!F410</f>
        <v>70.699999999999989</v>
      </c>
      <c r="H182" s="214">
        <f t="shared" si="7"/>
        <v>0</v>
      </c>
    </row>
    <row r="183" spans="1:8" ht="37.5" x14ac:dyDescent="0.3">
      <c r="A183" s="105" t="s">
        <v>129</v>
      </c>
      <c r="B183" s="146" t="s">
        <v>242</v>
      </c>
      <c r="C183" s="146" t="s">
        <v>243</v>
      </c>
      <c r="D183" s="148">
        <v>240</v>
      </c>
      <c r="E183" s="263">
        <f>'[1]БР _МА 2020'!F411</f>
        <v>70.699999999999989</v>
      </c>
      <c r="F183" s="214"/>
      <c r="G183" s="214">
        <f>'[1]БР _МА 2020'!F411</f>
        <v>70.699999999999989</v>
      </c>
      <c r="H183" s="214">
        <f t="shared" si="7"/>
        <v>0</v>
      </c>
    </row>
    <row r="184" spans="1:8" ht="18.75" x14ac:dyDescent="0.3">
      <c r="A184" s="159" t="s">
        <v>130</v>
      </c>
      <c r="B184" s="146" t="s">
        <v>242</v>
      </c>
      <c r="C184" s="146" t="s">
        <v>243</v>
      </c>
      <c r="D184" s="148">
        <v>800</v>
      </c>
      <c r="E184" s="263">
        <f>E185</f>
        <v>1</v>
      </c>
      <c r="F184" s="214"/>
      <c r="G184" s="214">
        <f>'[1]БР _МА 2020'!F419</f>
        <v>1</v>
      </c>
      <c r="H184" s="214">
        <f t="shared" si="7"/>
        <v>0</v>
      </c>
    </row>
    <row r="185" spans="1:8" ht="18.75" x14ac:dyDescent="0.3">
      <c r="A185" s="159" t="s">
        <v>131</v>
      </c>
      <c r="B185" s="146" t="s">
        <v>242</v>
      </c>
      <c r="C185" s="146" t="s">
        <v>243</v>
      </c>
      <c r="D185" s="148">
        <v>850</v>
      </c>
      <c r="E185" s="263">
        <v>1</v>
      </c>
      <c r="F185" s="214"/>
      <c r="G185" s="214">
        <f>'[1]БР _МА 2020'!F420</f>
        <v>1</v>
      </c>
      <c r="H185" s="214">
        <f t="shared" si="7"/>
        <v>0</v>
      </c>
    </row>
    <row r="186" spans="1:8" ht="18.75" x14ac:dyDescent="0.3">
      <c r="A186" s="374" t="s">
        <v>245</v>
      </c>
      <c r="B186" s="180"/>
      <c r="C186" s="180"/>
      <c r="D186" s="181"/>
      <c r="E186" s="182">
        <f>E10+E31</f>
        <v>93505</v>
      </c>
      <c r="F186" s="214">
        <f>96065-E186</f>
        <v>2560</v>
      </c>
      <c r="G186" s="214">
        <f>'[1]БР _МА 2020'!F427+'[1]БР_МС 2020'!F71</f>
        <v>93504.999999999985</v>
      </c>
      <c r="H186" s="214">
        <f t="shared" si="7"/>
        <v>0</v>
      </c>
    </row>
    <row r="187" spans="1:8" x14ac:dyDescent="0.2">
      <c r="A187" s="269"/>
      <c r="B187" s="375"/>
      <c r="C187" s="375"/>
      <c r="D187" s="376"/>
      <c r="E187" s="377"/>
    </row>
    <row r="188" spans="1:8" ht="20.25" x14ac:dyDescent="0.3">
      <c r="A188" s="378" t="s">
        <v>358</v>
      </c>
      <c r="B188" s="379"/>
      <c r="C188" s="380"/>
      <c r="D188" s="381"/>
      <c r="E188" s="382">
        <v>93505</v>
      </c>
      <c r="G188" s="214">
        <f>E186-E188</f>
        <v>0</v>
      </c>
    </row>
    <row r="189" spans="1:8" ht="20.25" x14ac:dyDescent="0.3">
      <c r="A189" s="378" t="s">
        <v>359</v>
      </c>
      <c r="B189" s="383"/>
      <c r="C189" s="383"/>
      <c r="D189" s="384"/>
      <c r="E189" s="385">
        <f>E188-E186</f>
        <v>0</v>
      </c>
    </row>
    <row r="190" spans="1:8" x14ac:dyDescent="0.2">
      <c r="A190" s="384"/>
      <c r="B190" s="383"/>
      <c r="C190" s="383"/>
      <c r="D190" s="384"/>
      <c r="E190" s="214"/>
    </row>
    <row r="191" spans="1:8" x14ac:dyDescent="0.2">
      <c r="A191" s="384"/>
      <c r="B191" s="383"/>
      <c r="C191" s="383"/>
      <c r="D191" s="384"/>
    </row>
    <row r="192" spans="1:8" x14ac:dyDescent="0.2">
      <c r="A192" s="386"/>
      <c r="B192" s="383"/>
      <c r="C192" s="383"/>
      <c r="D192" s="384"/>
    </row>
    <row r="193" spans="1:4" x14ac:dyDescent="0.2">
      <c r="A193" s="386"/>
      <c r="B193" s="383"/>
      <c r="C193" s="383"/>
      <c r="D193" s="384"/>
    </row>
    <row r="194" spans="1:4" x14ac:dyDescent="0.2">
      <c r="A194" s="384"/>
      <c r="B194" s="383"/>
      <c r="C194" s="383"/>
      <c r="D194" s="384"/>
    </row>
    <row r="195" spans="1:4" x14ac:dyDescent="0.2">
      <c r="A195" s="384"/>
      <c r="B195" s="383"/>
      <c r="C195" s="383"/>
      <c r="D195" s="384"/>
    </row>
    <row r="196" spans="1:4" x14ac:dyDescent="0.2">
      <c r="A196" s="381"/>
      <c r="B196" s="387"/>
      <c r="C196" s="388"/>
      <c r="D196" s="381"/>
    </row>
    <row r="197" spans="1:4" x14ac:dyDescent="0.2">
      <c r="A197" s="384"/>
      <c r="B197" s="389"/>
      <c r="C197" s="383"/>
      <c r="D197" s="384"/>
    </row>
    <row r="198" spans="1:4" x14ac:dyDescent="0.2">
      <c r="A198" s="381"/>
      <c r="B198" s="388"/>
      <c r="C198" s="388"/>
      <c r="D198" s="381"/>
    </row>
    <row r="199" spans="1:4" x14ac:dyDescent="0.2">
      <c r="A199" s="384"/>
      <c r="B199" s="383"/>
      <c r="C199" s="383"/>
      <c r="D199" s="384"/>
    </row>
    <row r="200" spans="1:4" x14ac:dyDescent="0.2">
      <c r="A200" s="384"/>
      <c r="B200" s="383"/>
      <c r="C200" s="383"/>
      <c r="D200" s="384"/>
    </row>
    <row r="201" spans="1:4" x14ac:dyDescent="0.2">
      <c r="A201" s="384"/>
      <c r="B201" s="383"/>
      <c r="C201" s="383"/>
      <c r="D201" s="384"/>
    </row>
    <row r="202" spans="1:4" x14ac:dyDescent="0.2">
      <c r="A202" s="384"/>
      <c r="B202" s="383"/>
      <c r="C202" s="383"/>
      <c r="D202" s="384"/>
    </row>
    <row r="203" spans="1:4" x14ac:dyDescent="0.2">
      <c r="A203" s="384"/>
      <c r="B203" s="383"/>
      <c r="C203" s="383"/>
      <c r="D203" s="384"/>
    </row>
    <row r="204" spans="1:4" x14ac:dyDescent="0.2">
      <c r="A204" s="384"/>
      <c r="B204" s="383"/>
      <c r="C204" s="383"/>
      <c r="D204" s="384"/>
    </row>
    <row r="205" spans="1:4" x14ac:dyDescent="0.2">
      <c r="A205" s="384"/>
      <c r="B205" s="383"/>
      <c r="C205" s="383"/>
      <c r="D205" s="384"/>
    </row>
    <row r="206" spans="1:4" x14ac:dyDescent="0.2">
      <c r="A206" s="384"/>
      <c r="B206" s="383"/>
      <c r="C206" s="383"/>
      <c r="D206" s="384"/>
    </row>
    <row r="207" spans="1:4" x14ac:dyDescent="0.2">
      <c r="A207" s="384"/>
      <c r="B207" s="383"/>
      <c r="C207" s="383"/>
      <c r="D207" s="384"/>
    </row>
    <row r="208" spans="1:4" x14ac:dyDescent="0.2">
      <c r="A208" s="384"/>
      <c r="B208" s="383"/>
      <c r="C208" s="383"/>
      <c r="D208" s="384"/>
    </row>
    <row r="209" spans="1:4" x14ac:dyDescent="0.2">
      <c r="A209" s="384"/>
      <c r="B209" s="383"/>
      <c r="C209" s="383"/>
      <c r="D209" s="384"/>
    </row>
    <row r="210" spans="1:4" x14ac:dyDescent="0.2">
      <c r="A210" s="384"/>
      <c r="B210" s="383"/>
      <c r="C210" s="383"/>
      <c r="D210" s="384"/>
    </row>
    <row r="211" spans="1:4" x14ac:dyDescent="0.2">
      <c r="A211" s="381"/>
      <c r="B211" s="387"/>
      <c r="C211" s="388"/>
      <c r="D211" s="381"/>
    </row>
    <row r="212" spans="1:4" x14ac:dyDescent="0.2">
      <c r="A212" s="384"/>
      <c r="B212" s="389"/>
      <c r="C212" s="383"/>
      <c r="D212" s="384"/>
    </row>
    <row r="213" spans="1:4" x14ac:dyDescent="0.2">
      <c r="A213" s="384"/>
      <c r="B213" s="389"/>
      <c r="C213" s="383"/>
      <c r="D213" s="384"/>
    </row>
    <row r="214" spans="1:4" x14ac:dyDescent="0.2">
      <c r="A214" s="384"/>
      <c r="B214" s="389"/>
      <c r="C214" s="383"/>
      <c r="D214" s="384"/>
    </row>
    <row r="215" spans="1:4" x14ac:dyDescent="0.2">
      <c r="A215" s="384"/>
      <c r="B215" s="389"/>
      <c r="C215" s="383"/>
      <c r="D215" s="384"/>
    </row>
    <row r="216" spans="1:4" x14ac:dyDescent="0.2">
      <c r="A216" s="381"/>
      <c r="B216" s="387"/>
      <c r="C216" s="381"/>
      <c r="D216" s="381"/>
    </row>
    <row r="217" spans="1:4" x14ac:dyDescent="0.2">
      <c r="A217" s="381"/>
      <c r="B217" s="387"/>
      <c r="C217" s="381"/>
      <c r="D217" s="381"/>
    </row>
    <row r="218" spans="1:4" x14ac:dyDescent="0.2">
      <c r="A218" s="384"/>
      <c r="B218" s="389"/>
      <c r="C218" s="384"/>
      <c r="D218" s="384"/>
    </row>
    <row r="219" spans="1:4" x14ac:dyDescent="0.2">
      <c r="A219" s="384"/>
      <c r="B219" s="389"/>
      <c r="C219" s="383"/>
      <c r="D219" s="384"/>
    </row>
    <row r="220" spans="1:4" x14ac:dyDescent="0.2">
      <c r="A220" s="384"/>
      <c r="B220" s="389"/>
      <c r="C220" s="383"/>
      <c r="D220" s="384"/>
    </row>
    <row r="221" spans="1:4" x14ac:dyDescent="0.2">
      <c r="A221" s="384"/>
      <c r="B221" s="389"/>
      <c r="C221" s="383"/>
      <c r="D221" s="384"/>
    </row>
    <row r="222" spans="1:4" x14ac:dyDescent="0.2">
      <c r="A222" s="384"/>
      <c r="B222" s="389"/>
      <c r="C222" s="383"/>
      <c r="D222" s="384"/>
    </row>
    <row r="223" spans="1:4" x14ac:dyDescent="0.2">
      <c r="A223" s="381"/>
      <c r="B223" s="387"/>
      <c r="C223" s="388"/>
      <c r="D223" s="381"/>
    </row>
    <row r="224" spans="1:4" x14ac:dyDescent="0.2">
      <c r="A224" s="384"/>
      <c r="B224" s="389"/>
      <c r="C224" s="383"/>
      <c r="D224" s="384"/>
    </row>
    <row r="225" spans="1:4" x14ac:dyDescent="0.2">
      <c r="A225" s="384"/>
      <c r="B225" s="389"/>
      <c r="C225" s="383"/>
      <c r="D225" s="384"/>
    </row>
    <row r="226" spans="1:4" x14ac:dyDescent="0.2">
      <c r="A226" s="384"/>
      <c r="B226" s="389"/>
      <c r="C226" s="383"/>
      <c r="D226" s="384"/>
    </row>
    <row r="227" spans="1:4" x14ac:dyDescent="0.2">
      <c r="A227" s="384"/>
      <c r="B227" s="389"/>
      <c r="C227" s="383"/>
      <c r="D227" s="384"/>
    </row>
    <row r="228" spans="1:4" x14ac:dyDescent="0.2">
      <c r="A228" s="384"/>
      <c r="B228" s="389"/>
      <c r="C228" s="383"/>
      <c r="D228" s="384"/>
    </row>
    <row r="229" spans="1:4" x14ac:dyDescent="0.2">
      <c r="A229" s="384"/>
      <c r="B229" s="389"/>
      <c r="C229" s="383"/>
      <c r="D229" s="384"/>
    </row>
    <row r="230" spans="1:4" x14ac:dyDescent="0.2">
      <c r="A230" s="384"/>
      <c r="B230" s="389"/>
      <c r="C230" s="383"/>
      <c r="D230" s="384"/>
    </row>
    <row r="231" spans="1:4" x14ac:dyDescent="0.2">
      <c r="A231" s="384"/>
      <c r="B231" s="389"/>
      <c r="C231" s="383"/>
      <c r="D231" s="384"/>
    </row>
    <row r="232" spans="1:4" x14ac:dyDescent="0.2">
      <c r="A232" s="381"/>
      <c r="B232" s="389"/>
      <c r="C232" s="383"/>
      <c r="D232" s="390"/>
    </row>
  </sheetData>
  <mergeCells count="11">
    <mergeCell ref="A6:E6"/>
    <mergeCell ref="A1:E1"/>
    <mergeCell ref="A2:E2"/>
    <mergeCell ref="A3:E3"/>
    <mergeCell ref="A4:E4"/>
    <mergeCell ref="A5:F5"/>
    <mergeCell ref="A8:A9"/>
    <mergeCell ref="B8:B9"/>
    <mergeCell ref="C8:C9"/>
    <mergeCell ref="D8:D9"/>
    <mergeCell ref="E8:E9"/>
  </mergeCells>
  <pageMargins left="0.78740157480314965" right="0.27559055118110237" top="0.98425196850393704" bottom="0.78740157480314965" header="0.51181102362204722" footer="0.51181102362204722"/>
  <pageSetup paperSize="9" scale="65" fitToHeight="0" orientation="portrait" r:id="rId1"/>
  <headerFooter alignWithMargins="0"/>
  <rowBreaks count="8" manualBreakCount="8">
    <brk id="26" max="4" man="1"/>
    <brk id="49" max="4" man="1"/>
    <brk id="76" max="4" man="1"/>
    <brk id="94" max="4" man="1"/>
    <brk id="110" max="4" man="1"/>
    <brk id="131" max="4" man="1"/>
    <brk id="154" max="4" man="1"/>
    <brk id="18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Прилож.1 ДОХОДОВ 2020</vt:lpstr>
      <vt:lpstr>Прилож 2 функц </vt:lpstr>
      <vt:lpstr>Прилож №3 ведомств.</vt:lpstr>
      <vt:lpstr>Прил.№4 по разд подр. </vt:lpstr>
      <vt:lpstr>Прилож.5 Источники</vt:lpstr>
      <vt:lpstr>СВОДНАЯ БР 2020</vt:lpstr>
      <vt:lpstr>'Прилож.1 ДОХОДОВ 2020'!OLE_LINK1</vt:lpstr>
      <vt:lpstr>'Прил.№4 по разд подр. '!Область_печати</vt:lpstr>
      <vt:lpstr>'Прилож 2 функц '!Область_печати</vt:lpstr>
      <vt:lpstr>'Прилож №3 ведомств.'!Область_печати</vt:lpstr>
      <vt:lpstr>'Прилож.1 ДОХОДОВ 2020'!Область_печати</vt:lpstr>
      <vt:lpstr>'Прилож.5 Источники'!Область_печати</vt:lpstr>
      <vt:lpstr>'СВОДНАЯ БР 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2019-12-12T12:30:02Z</dcterms:modified>
</cp:coreProperties>
</file>