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7C4EC09A-6D85-42E0-94A6-AE4EDC19A8D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Прилож.1 ДОХОДОВ 2019" sheetId="4" r:id="rId1"/>
    <sheet name="Прилож 2 функц 2019" sheetId="5" r:id="rId2"/>
    <sheet name="Прилож №3 ведомств." sheetId="10" r:id="rId3"/>
    <sheet name="Прил.№4 по разд подр. " sheetId="7" r:id="rId4"/>
    <sheet name="Прилож.5 Источники" sheetId="11" r:id="rId5"/>
    <sheet name="СВОДНАЯ БР Изм.ноябрь 08.11. " sheetId="12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5" hidden="1">'СВОДНАЯ БР Изм.ноябрь 08.11. '!$B$8:$E$190</definedName>
    <definedName name="OLE_LINK1" localSheetId="0">'Прилож.1 ДОХОДОВ 2019'!$C$62</definedName>
    <definedName name="_xlnm.Print_Area" localSheetId="3">'Прил.№4 по разд подр. '!$A$1:$D$39</definedName>
    <definedName name="_xlnm.Print_Area" localSheetId="1">'Прилож 2 функц 2019'!$A$1:$G$192</definedName>
    <definedName name="_xlnm.Print_Area" localSheetId="2">'Прилож №3 ведомств.'!$A$1:$E$193</definedName>
    <definedName name="_xlnm.Print_Area" localSheetId="0">'Прилож.1 ДОХОДОВ 2019'!$A$1:$I$67</definedName>
    <definedName name="_xlnm.Print_Area" localSheetId="4">'Прилож.5 Источники'!$A$1:$C$17</definedName>
    <definedName name="_xlnm.Print_Area" localSheetId="5">'СВОДНАЯ БР Изм.ноябрь 08.11. '!$A$1:$F$189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1" l="1"/>
  <c r="D10" i="11"/>
  <c r="H40" i="7"/>
  <c r="D40" i="7"/>
  <c r="D35" i="7"/>
  <c r="D33" i="7"/>
  <c r="I12" i="7"/>
  <c r="H12" i="7"/>
  <c r="D25" i="7"/>
  <c r="D23" i="7"/>
  <c r="D21" i="7"/>
  <c r="D20" i="7"/>
  <c r="D17" i="7"/>
  <c r="C16" i="11"/>
  <c r="C12" i="11"/>
  <c r="E195" i="10"/>
  <c r="H195" i="10" l="1"/>
  <c r="E176" i="10"/>
  <c r="E165" i="10"/>
  <c r="E118" i="10"/>
  <c r="G114" i="10"/>
  <c r="G115" i="10"/>
  <c r="G116" i="10"/>
  <c r="G117" i="10"/>
  <c r="G118" i="10"/>
  <c r="G111" i="10"/>
  <c r="G112" i="10"/>
  <c r="G113" i="10"/>
  <c r="E110" i="10"/>
  <c r="G106" i="10"/>
  <c r="G107" i="10"/>
  <c r="G108" i="10"/>
  <c r="G109" i="10"/>
  <c r="G110" i="10"/>
  <c r="G105" i="10"/>
  <c r="E107" i="10"/>
  <c r="E104" i="10"/>
  <c r="E101" i="10"/>
  <c r="E98" i="10"/>
  <c r="G97" i="10"/>
  <c r="G98" i="10"/>
  <c r="G99" i="10"/>
  <c r="G100" i="10"/>
  <c r="G101" i="10"/>
  <c r="G102" i="10"/>
  <c r="G103" i="10"/>
  <c r="G104" i="10"/>
  <c r="G96" i="10"/>
  <c r="G93" i="10"/>
  <c r="G94" i="10"/>
  <c r="G95" i="10"/>
  <c r="E92" i="10"/>
  <c r="E86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E77" i="10"/>
  <c r="E79" i="10"/>
  <c r="G72" i="10"/>
  <c r="G73" i="10"/>
  <c r="G74" i="10"/>
  <c r="G75" i="10"/>
  <c r="G76" i="10"/>
  <c r="G77" i="10"/>
  <c r="G78" i="10"/>
  <c r="G79" i="10"/>
  <c r="G67" i="10"/>
  <c r="G68" i="10"/>
  <c r="G69" i="10"/>
  <c r="G70" i="10"/>
  <c r="G71" i="10"/>
  <c r="H52" i="10"/>
  <c r="H53" i="10"/>
  <c r="H54" i="10"/>
  <c r="H55" i="10"/>
  <c r="E56" i="10"/>
  <c r="E61" i="10"/>
  <c r="H64" i="10"/>
  <c r="H65" i="10"/>
  <c r="H66" i="10"/>
  <c r="G57" i="10"/>
  <c r="G58" i="10"/>
  <c r="G59" i="10"/>
  <c r="G60" i="10"/>
  <c r="G61" i="10"/>
  <c r="G62" i="10"/>
  <c r="G63" i="10"/>
  <c r="G64" i="10"/>
  <c r="G65" i="10"/>
  <c r="G66" i="10"/>
  <c r="E6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44" i="10"/>
  <c r="G145" i="10"/>
  <c r="G146" i="10"/>
  <c r="G147" i="10"/>
  <c r="G148" i="10"/>
  <c r="G149" i="10"/>
  <c r="G150" i="10"/>
  <c r="G139" i="10"/>
  <c r="G140" i="10"/>
  <c r="G141" i="10"/>
  <c r="G142" i="10"/>
  <c r="G143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56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33" i="10"/>
  <c r="G34" i="10"/>
  <c r="G35" i="10"/>
  <c r="G36" i="10"/>
  <c r="G37" i="10"/>
  <c r="G38" i="10"/>
  <c r="G32" i="10"/>
  <c r="E193" i="5"/>
  <c r="E76" i="5" l="1"/>
  <c r="E78" i="5" l="1"/>
  <c r="E175" i="5"/>
  <c r="E164" i="5"/>
  <c r="E117" i="5"/>
  <c r="E109" i="5"/>
  <c r="E106" i="5"/>
  <c r="E103" i="5"/>
  <c r="E100" i="5"/>
  <c r="E97" i="5"/>
  <c r="E91" i="5"/>
  <c r="E85" i="5"/>
  <c r="E59" i="5" l="1"/>
  <c r="L67" i="4" l="1"/>
  <c r="D15" i="4"/>
  <c r="D57" i="4"/>
  <c r="D66" i="4"/>
  <c r="G190" i="12" l="1"/>
  <c r="G189" i="12"/>
  <c r="G188" i="12"/>
  <c r="H188" i="12" s="1"/>
  <c r="G187" i="12"/>
  <c r="E187" i="12"/>
  <c r="H187" i="12" s="1"/>
  <c r="H186" i="12"/>
  <c r="G186" i="12"/>
  <c r="G185" i="12"/>
  <c r="E185" i="12"/>
  <c r="H185" i="12" s="1"/>
  <c r="G184" i="12"/>
  <c r="H184" i="12" s="1"/>
  <c r="G183" i="12"/>
  <c r="E183" i="12"/>
  <c r="H183" i="12" s="1"/>
  <c r="G182" i="12"/>
  <c r="E182" i="12"/>
  <c r="H182" i="12" s="1"/>
  <c r="G181" i="12"/>
  <c r="G180" i="12"/>
  <c r="G179" i="12"/>
  <c r="H179" i="12" s="1"/>
  <c r="E179" i="12"/>
  <c r="G178" i="12"/>
  <c r="E178" i="12"/>
  <c r="H178" i="12" s="1"/>
  <c r="G177" i="12"/>
  <c r="G176" i="12"/>
  <c r="G175" i="12"/>
  <c r="H174" i="12"/>
  <c r="G174" i="12"/>
  <c r="H173" i="12"/>
  <c r="G173" i="12"/>
  <c r="E173" i="12"/>
  <c r="G172" i="12"/>
  <c r="H172" i="12" s="1"/>
  <c r="E172" i="12"/>
  <c r="G171" i="12"/>
  <c r="E171" i="12"/>
  <c r="H171" i="12" s="1"/>
  <c r="G170" i="12"/>
  <c r="H170" i="12" s="1"/>
  <c r="G169" i="12"/>
  <c r="H169" i="12" s="1"/>
  <c r="E169" i="12"/>
  <c r="G168" i="12"/>
  <c r="E168" i="12"/>
  <c r="H168" i="12" s="1"/>
  <c r="G167" i="12"/>
  <c r="H167" i="12" s="1"/>
  <c r="G166" i="12"/>
  <c r="H166" i="12" s="1"/>
  <c r="E166" i="12"/>
  <c r="G165" i="12"/>
  <c r="E165" i="12"/>
  <c r="H165" i="12" s="1"/>
  <c r="G164" i="12"/>
  <c r="G163" i="12"/>
  <c r="G162" i="12"/>
  <c r="G161" i="12"/>
  <c r="E161" i="12"/>
  <c r="G160" i="12"/>
  <c r="G159" i="12"/>
  <c r="G158" i="12"/>
  <c r="H158" i="12" s="1"/>
  <c r="G157" i="12"/>
  <c r="E157" i="12"/>
  <c r="G156" i="12"/>
  <c r="H156" i="12" s="1"/>
  <c r="E156" i="12"/>
  <c r="G155" i="12"/>
  <c r="G154" i="12"/>
  <c r="E154" i="12"/>
  <c r="H154" i="12" s="1"/>
  <c r="G153" i="12"/>
  <c r="G152" i="12"/>
  <c r="G151" i="12"/>
  <c r="G150" i="12"/>
  <c r="E150" i="12"/>
  <c r="H150" i="12" s="1"/>
  <c r="G149" i="12"/>
  <c r="G148" i="12"/>
  <c r="G147" i="12"/>
  <c r="G146" i="12"/>
  <c r="G145" i="12"/>
  <c r="E145" i="12"/>
  <c r="H145" i="12" s="1"/>
  <c r="H144" i="12"/>
  <c r="G144" i="12"/>
  <c r="E144" i="12"/>
  <c r="E143" i="12" s="1"/>
  <c r="G143" i="12"/>
  <c r="G142" i="12"/>
  <c r="G141" i="12"/>
  <c r="H140" i="12"/>
  <c r="G140" i="12"/>
  <c r="E140" i="12"/>
  <c r="E139" i="12" s="1"/>
  <c r="G139" i="12"/>
  <c r="G138" i="12"/>
  <c r="G137" i="12"/>
  <c r="G136" i="12"/>
  <c r="G135" i="12"/>
  <c r="G134" i="12"/>
  <c r="H134" i="12" s="1"/>
  <c r="G133" i="12"/>
  <c r="H133" i="12" s="1"/>
  <c r="E133" i="12"/>
  <c r="E132" i="12" s="1"/>
  <c r="G132" i="12"/>
  <c r="G131" i="12"/>
  <c r="H131" i="12" s="1"/>
  <c r="G130" i="12"/>
  <c r="H130" i="12" s="1"/>
  <c r="E130" i="12"/>
  <c r="E129" i="12" s="1"/>
  <c r="G129" i="12"/>
  <c r="G128" i="12"/>
  <c r="E128" i="12"/>
  <c r="H128" i="12" s="1"/>
  <c r="G127" i="12"/>
  <c r="G126" i="12"/>
  <c r="G125" i="12"/>
  <c r="H125" i="12" s="1"/>
  <c r="E125" i="12"/>
  <c r="G124" i="12"/>
  <c r="E124" i="12"/>
  <c r="H124" i="12" s="1"/>
  <c r="G123" i="12"/>
  <c r="H122" i="12"/>
  <c r="G122" i="12"/>
  <c r="G121" i="12"/>
  <c r="E121" i="12"/>
  <c r="H121" i="12" s="1"/>
  <c r="G120" i="12"/>
  <c r="G119" i="12"/>
  <c r="H118" i="12"/>
  <c r="G118" i="12"/>
  <c r="H117" i="12"/>
  <c r="G117" i="12"/>
  <c r="E117" i="12"/>
  <c r="E116" i="12" s="1"/>
  <c r="G116" i="12"/>
  <c r="G115" i="12"/>
  <c r="G114" i="12"/>
  <c r="E114" i="12"/>
  <c r="H114" i="12" s="1"/>
  <c r="H113" i="12"/>
  <c r="G113" i="12"/>
  <c r="E113" i="12"/>
  <c r="E112" i="12" s="1"/>
  <c r="G112" i="12"/>
  <c r="G111" i="12"/>
  <c r="G110" i="12"/>
  <c r="H109" i="12"/>
  <c r="G109" i="12"/>
  <c r="E109" i="12"/>
  <c r="E108" i="12" s="1"/>
  <c r="G108" i="12"/>
  <c r="G107" i="12"/>
  <c r="G106" i="12"/>
  <c r="E106" i="12"/>
  <c r="H106" i="12" s="1"/>
  <c r="H105" i="12"/>
  <c r="G105" i="12"/>
  <c r="E105" i="12"/>
  <c r="E104" i="12" s="1"/>
  <c r="H104" i="12" s="1"/>
  <c r="G104" i="12"/>
  <c r="G103" i="12"/>
  <c r="E103" i="12"/>
  <c r="H103" i="12" s="1"/>
  <c r="G102" i="12"/>
  <c r="G101" i="12"/>
  <c r="G100" i="12"/>
  <c r="E100" i="12"/>
  <c r="H100" i="12" s="1"/>
  <c r="G99" i="12"/>
  <c r="E99" i="12"/>
  <c r="H99" i="12" s="1"/>
  <c r="G98" i="12"/>
  <c r="H97" i="12"/>
  <c r="G97" i="12"/>
  <c r="E97" i="12"/>
  <c r="E96" i="12" s="1"/>
  <c r="G96" i="12"/>
  <c r="G95" i="12"/>
  <c r="G94" i="12"/>
  <c r="E94" i="12"/>
  <c r="H94" i="12" s="1"/>
  <c r="H93" i="12"/>
  <c r="G93" i="12"/>
  <c r="E93" i="12"/>
  <c r="E92" i="12" s="1"/>
  <c r="H92" i="12" s="1"/>
  <c r="G92" i="12"/>
  <c r="G91" i="12"/>
  <c r="E91" i="12"/>
  <c r="H91" i="12" s="1"/>
  <c r="G90" i="12"/>
  <c r="G89" i="12"/>
  <c r="G88" i="12"/>
  <c r="G87" i="12"/>
  <c r="E87" i="12"/>
  <c r="H87" i="12" s="1"/>
  <c r="G86" i="12"/>
  <c r="H85" i="12"/>
  <c r="G85" i="12"/>
  <c r="E85" i="12"/>
  <c r="E84" i="12" s="1"/>
  <c r="H84" i="12" s="1"/>
  <c r="G84" i="12"/>
  <c r="H83" i="12"/>
  <c r="G83" i="12"/>
  <c r="H82" i="12"/>
  <c r="G82" i="12"/>
  <c r="E82" i="12"/>
  <c r="G81" i="12"/>
  <c r="G80" i="12"/>
  <c r="G79" i="12"/>
  <c r="H78" i="12"/>
  <c r="G78" i="12"/>
  <c r="E78" i="12"/>
  <c r="E77" i="12" s="1"/>
  <c r="H77" i="12" s="1"/>
  <c r="G77" i="12"/>
  <c r="G76" i="12"/>
  <c r="E76" i="12"/>
  <c r="H76" i="12" s="1"/>
  <c r="G75" i="12"/>
  <c r="G74" i="12"/>
  <c r="G73" i="12"/>
  <c r="G72" i="12"/>
  <c r="G71" i="12"/>
  <c r="G70" i="12"/>
  <c r="H70" i="12" s="1"/>
  <c r="G69" i="12"/>
  <c r="E69" i="12"/>
  <c r="G68" i="12"/>
  <c r="G67" i="12"/>
  <c r="G66" i="12"/>
  <c r="H65" i="12"/>
  <c r="G65" i="12"/>
  <c r="H64" i="12"/>
  <c r="G64" i="12"/>
  <c r="E64" i="12"/>
  <c r="E63" i="12" s="1"/>
  <c r="H63" i="12" s="1"/>
  <c r="G63" i="12"/>
  <c r="H62" i="12"/>
  <c r="G62" i="12"/>
  <c r="F62" i="12"/>
  <c r="F61" i="12" s="1"/>
  <c r="G61" i="12"/>
  <c r="E61" i="12"/>
  <c r="H61" i="12" s="1"/>
  <c r="G60" i="12"/>
  <c r="H59" i="12"/>
  <c r="G59" i="12"/>
  <c r="F59" i="12"/>
  <c r="E59" i="12"/>
  <c r="H58" i="12"/>
  <c r="G58" i="12"/>
  <c r="F58" i="12"/>
  <c r="E58" i="12"/>
  <c r="H57" i="12"/>
  <c r="G57" i="12"/>
  <c r="F57" i="12"/>
  <c r="E57" i="12"/>
  <c r="H56" i="12"/>
  <c r="G56" i="12"/>
  <c r="F56" i="12"/>
  <c r="E56" i="12"/>
  <c r="G55" i="12"/>
  <c r="F55" i="12"/>
  <c r="E53" i="12"/>
  <c r="E52" i="12" s="1"/>
  <c r="E51" i="12" s="1"/>
  <c r="G50" i="12"/>
  <c r="H50" i="12" s="1"/>
  <c r="G49" i="12"/>
  <c r="E49" i="12"/>
  <c r="H49" i="12" s="1"/>
  <c r="H48" i="12"/>
  <c r="G48" i="12"/>
  <c r="G47" i="12"/>
  <c r="E47" i="12"/>
  <c r="H47" i="12" s="1"/>
  <c r="G46" i="12"/>
  <c r="H45" i="12"/>
  <c r="G45" i="12"/>
  <c r="E45" i="12"/>
  <c r="E44" i="12" s="1"/>
  <c r="H44" i="12" s="1"/>
  <c r="G44" i="12"/>
  <c r="G43" i="12"/>
  <c r="H43" i="12" s="1"/>
  <c r="G42" i="12"/>
  <c r="H42" i="12" s="1"/>
  <c r="E42" i="12"/>
  <c r="E41" i="12"/>
  <c r="H41" i="12" s="1"/>
  <c r="H39" i="12"/>
  <c r="E39" i="12"/>
  <c r="E38" i="12" s="1"/>
  <c r="G37" i="12"/>
  <c r="G36" i="12"/>
  <c r="H36" i="12" s="1"/>
  <c r="G35" i="12"/>
  <c r="H35" i="12" s="1"/>
  <c r="E35" i="12"/>
  <c r="H34" i="12"/>
  <c r="G34" i="12"/>
  <c r="E34" i="12"/>
  <c r="G33" i="12"/>
  <c r="G32" i="12"/>
  <c r="G31" i="12"/>
  <c r="G30" i="12"/>
  <c r="H30" i="12" s="1"/>
  <c r="G29" i="12"/>
  <c r="E29" i="12"/>
  <c r="G28" i="12"/>
  <c r="G27" i="12"/>
  <c r="G26" i="12"/>
  <c r="H26" i="12" s="1"/>
  <c r="G25" i="12"/>
  <c r="H25" i="12" s="1"/>
  <c r="E25" i="12"/>
  <c r="H24" i="12"/>
  <c r="G24" i="12"/>
  <c r="E24" i="12"/>
  <c r="E23" i="12" s="1"/>
  <c r="G23" i="12"/>
  <c r="H22" i="12"/>
  <c r="G22" i="12"/>
  <c r="H21" i="12"/>
  <c r="G21" i="12"/>
  <c r="E21" i="12"/>
  <c r="G20" i="12"/>
  <c r="H19" i="12"/>
  <c r="G19" i="12"/>
  <c r="H18" i="12"/>
  <c r="G18" i="12"/>
  <c r="E18" i="12"/>
  <c r="G17" i="12"/>
  <c r="E17" i="12"/>
  <c r="H17" i="12" s="1"/>
  <c r="G16" i="12"/>
  <c r="G15" i="12"/>
  <c r="H15" i="12" s="1"/>
  <c r="G14" i="12"/>
  <c r="E14" i="12"/>
  <c r="H14" i="12" s="1"/>
  <c r="G13" i="12"/>
  <c r="E13" i="12"/>
  <c r="H13" i="12" s="1"/>
  <c r="G12" i="12"/>
  <c r="I11" i="12"/>
  <c r="G11" i="12"/>
  <c r="G10" i="12"/>
  <c r="H161" i="12" l="1"/>
  <c r="H69" i="12"/>
  <c r="H29" i="12"/>
  <c r="H129" i="12"/>
  <c r="H132" i="12"/>
  <c r="H157" i="12"/>
  <c r="E95" i="12"/>
  <c r="H95" i="12" s="1"/>
  <c r="H96" i="12"/>
  <c r="H143" i="12"/>
  <c r="E142" i="12"/>
  <c r="H116" i="12"/>
  <c r="H112" i="12"/>
  <c r="E111" i="12"/>
  <c r="H139" i="12"/>
  <c r="E138" i="12"/>
  <c r="E33" i="12"/>
  <c r="E107" i="12"/>
  <c r="H107" i="12" s="1"/>
  <c r="H108" i="12"/>
  <c r="E20" i="12"/>
  <c r="I12" i="12"/>
  <c r="H23" i="12"/>
  <c r="H38" i="12"/>
  <c r="E37" i="12"/>
  <c r="H37" i="12" s="1"/>
  <c r="E81" i="12"/>
  <c r="E28" i="12"/>
  <c r="E40" i="12"/>
  <c r="E46" i="12"/>
  <c r="H46" i="12" s="1"/>
  <c r="E60" i="12"/>
  <c r="E68" i="12"/>
  <c r="E75" i="12"/>
  <c r="E86" i="12"/>
  <c r="H86" i="12" s="1"/>
  <c r="E90" i="12"/>
  <c r="E98" i="12"/>
  <c r="H98" i="12" s="1"/>
  <c r="E102" i="12"/>
  <c r="E120" i="12"/>
  <c r="E123" i="12"/>
  <c r="H123" i="12" s="1"/>
  <c r="E127" i="12"/>
  <c r="E149" i="12"/>
  <c r="E153" i="12"/>
  <c r="E160" i="12"/>
  <c r="E164" i="12"/>
  <c r="E177" i="12"/>
  <c r="E181" i="12"/>
  <c r="E12" i="12"/>
  <c r="D37" i="7"/>
  <c r="D32" i="7"/>
  <c r="D31" i="7"/>
  <c r="D28" i="7"/>
  <c r="H12" i="12" l="1"/>
  <c r="H160" i="12"/>
  <c r="E159" i="12"/>
  <c r="H159" i="12" s="1"/>
  <c r="H60" i="12"/>
  <c r="E55" i="12"/>
  <c r="H55" i="12" s="1"/>
  <c r="H181" i="12"/>
  <c r="E180" i="12"/>
  <c r="H180" i="12" s="1"/>
  <c r="E16" i="12"/>
  <c r="H16" i="12" s="1"/>
  <c r="H20" i="12"/>
  <c r="H138" i="12"/>
  <c r="E137" i="12"/>
  <c r="H177" i="12"/>
  <c r="E176" i="12"/>
  <c r="H149" i="12"/>
  <c r="E148" i="12"/>
  <c r="H102" i="12"/>
  <c r="E101" i="12"/>
  <c r="H101" i="12" s="1"/>
  <c r="H75" i="12"/>
  <c r="E74" i="12"/>
  <c r="H40" i="12"/>
  <c r="G40" i="12"/>
  <c r="H90" i="12"/>
  <c r="E89" i="12"/>
  <c r="H81" i="12"/>
  <c r="E32" i="12"/>
  <c r="H33" i="12"/>
  <c r="H142" i="12"/>
  <c r="E141" i="12"/>
  <c r="H141" i="12" s="1"/>
  <c r="H153" i="12"/>
  <c r="E152" i="12"/>
  <c r="H120" i="12"/>
  <c r="E155" i="12"/>
  <c r="H155" i="12" s="1"/>
  <c r="H164" i="12"/>
  <c r="E163" i="12"/>
  <c r="H127" i="12"/>
  <c r="E126" i="12"/>
  <c r="H126" i="12" s="1"/>
  <c r="H68" i="12"/>
  <c r="E67" i="12"/>
  <c r="H28" i="12"/>
  <c r="E27" i="12"/>
  <c r="H27" i="12" s="1"/>
  <c r="H111" i="12"/>
  <c r="D29" i="7"/>
  <c r="D26" i="7"/>
  <c r="E151" i="12" l="1"/>
  <c r="H151" i="12" s="1"/>
  <c r="H152" i="12"/>
  <c r="E73" i="12"/>
  <c r="H73" i="12" s="1"/>
  <c r="E72" i="12"/>
  <c r="H74" i="12"/>
  <c r="H137" i="12"/>
  <c r="E136" i="12"/>
  <c r="H32" i="12"/>
  <c r="E147" i="12"/>
  <c r="H148" i="12"/>
  <c r="E119" i="12"/>
  <c r="E115" i="12" s="1"/>
  <c r="E175" i="12"/>
  <c r="H175" i="12" s="1"/>
  <c r="H176" i="12"/>
  <c r="E88" i="12"/>
  <c r="H89" i="12"/>
  <c r="E66" i="12"/>
  <c r="H66" i="12" s="1"/>
  <c r="H67" i="12"/>
  <c r="E162" i="12"/>
  <c r="H162" i="12" s="1"/>
  <c r="H163" i="12"/>
  <c r="E11" i="12"/>
  <c r="E182" i="5"/>
  <c r="E157" i="5"/>
  <c r="E153" i="5"/>
  <c r="E148" i="5"/>
  <c r="E143" i="5"/>
  <c r="E131" i="5"/>
  <c r="E128" i="5"/>
  <c r="E112" i="5"/>
  <c r="H117" i="5"/>
  <c r="H121" i="5"/>
  <c r="H125" i="5"/>
  <c r="H134" i="5"/>
  <c r="H137" i="5"/>
  <c r="H161" i="5"/>
  <c r="H164" i="5"/>
  <c r="H170" i="5"/>
  <c r="H173" i="5"/>
  <c r="H177" i="5"/>
  <c r="H187" i="5"/>
  <c r="H189" i="5"/>
  <c r="H191" i="5"/>
  <c r="I83" i="5"/>
  <c r="H83" i="5"/>
  <c r="E87" i="5"/>
  <c r="E43" i="5"/>
  <c r="E39" i="5"/>
  <c r="E37" i="5"/>
  <c r="H14" i="5"/>
  <c r="E28" i="5"/>
  <c r="H88" i="12" l="1"/>
  <c r="E80" i="12"/>
  <c r="E135" i="12"/>
  <c r="H135" i="12" s="1"/>
  <c r="H136" i="12"/>
  <c r="H115" i="12"/>
  <c r="E110" i="12"/>
  <c r="H110" i="12" s="1"/>
  <c r="H72" i="12"/>
  <c r="E71" i="12"/>
  <c r="H71" i="12" s="1"/>
  <c r="H147" i="12"/>
  <c r="E146" i="12"/>
  <c r="H146" i="12" s="1"/>
  <c r="I10" i="12"/>
  <c r="H11" i="12"/>
  <c r="E10" i="12"/>
  <c r="H84" i="10"/>
  <c r="H175" i="5"/>
  <c r="E183" i="10"/>
  <c r="H182" i="5" s="1"/>
  <c r="H158" i="10"/>
  <c r="E158" i="10"/>
  <c r="H157" i="5" s="1"/>
  <c r="I157" i="5" s="1"/>
  <c r="E154" i="10"/>
  <c r="H153" i="5" s="1"/>
  <c r="E149" i="10"/>
  <c r="H148" i="5" s="1"/>
  <c r="I148" i="5" s="1"/>
  <c r="E144" i="10"/>
  <c r="H143" i="5" s="1"/>
  <c r="E132" i="10"/>
  <c r="H131" i="5" s="1"/>
  <c r="E129" i="10"/>
  <c r="H128" i="5" s="1"/>
  <c r="E113" i="10"/>
  <c r="H112" i="5" s="1"/>
  <c r="H109" i="5"/>
  <c r="H106" i="5"/>
  <c r="H103" i="5"/>
  <c r="H100" i="5"/>
  <c r="H97" i="5"/>
  <c r="H91" i="5"/>
  <c r="H85" i="5"/>
  <c r="I85" i="5" s="1"/>
  <c r="E88" i="10"/>
  <c r="H87" i="5" s="1"/>
  <c r="I87" i="5" s="1"/>
  <c r="H10" i="12" l="1"/>
  <c r="H80" i="12"/>
  <c r="E79" i="12"/>
  <c r="H88" i="10"/>
  <c r="H86" i="10"/>
  <c r="E46" i="10"/>
  <c r="H43" i="5" s="1"/>
  <c r="I43" i="5" s="1"/>
  <c r="E40" i="10"/>
  <c r="E42" i="10"/>
  <c r="G12" i="10"/>
  <c r="G11" i="10"/>
  <c r="H79" i="12" l="1"/>
  <c r="E31" i="12"/>
  <c r="E25" i="10"/>
  <c r="H31" i="12" l="1"/>
  <c r="E189" i="12"/>
  <c r="C15" i="11"/>
  <c r="C14" i="11" s="1"/>
  <c r="C13" i="11" s="1"/>
  <c r="C11" i="11"/>
  <c r="C10" i="11" s="1"/>
  <c r="C9" i="11" s="1"/>
  <c r="H190" i="12" l="1"/>
  <c r="F189" i="12"/>
  <c r="H189" i="12"/>
  <c r="C8" i="11"/>
  <c r="C7" i="11" s="1"/>
  <c r="C17" i="11"/>
  <c r="E42" i="5"/>
  <c r="E64" i="5"/>
  <c r="E63" i="5" s="1"/>
  <c r="E45" i="10" l="1"/>
  <c r="H42" i="5" s="1"/>
  <c r="I42" i="5" s="1"/>
  <c r="H149" i="10" l="1"/>
  <c r="E157" i="10"/>
  <c r="E148" i="10"/>
  <c r="E87" i="10"/>
  <c r="E85" i="10"/>
  <c r="E83" i="10"/>
  <c r="D24" i="7"/>
  <c r="D22" i="7"/>
  <c r="D27" i="7"/>
  <c r="D30" i="7"/>
  <c r="E156" i="5"/>
  <c r="H82" i="5" l="1"/>
  <c r="H83" i="10"/>
  <c r="E156" i="10"/>
  <c r="H156" i="5"/>
  <c r="H157" i="10"/>
  <c r="H84" i="5"/>
  <c r="H85" i="10"/>
  <c r="H86" i="5"/>
  <c r="H87" i="10"/>
  <c r="E147" i="10"/>
  <c r="H147" i="5"/>
  <c r="E155" i="5"/>
  <c r="I156" i="5"/>
  <c r="E82" i="10"/>
  <c r="E19" i="10"/>
  <c r="D56" i="4"/>
  <c r="D55" i="4" s="1"/>
  <c r="D60" i="4"/>
  <c r="H81" i="5" l="1"/>
  <c r="H82" i="10"/>
  <c r="E146" i="10"/>
  <c r="H146" i="5"/>
  <c r="E155" i="10"/>
  <c r="H155" i="5"/>
  <c r="I155" i="5" s="1"/>
  <c r="H156" i="10"/>
  <c r="E154" i="5"/>
  <c r="D18" i="7"/>
  <c r="I125" i="5"/>
  <c r="I128" i="5"/>
  <c r="I143" i="5"/>
  <c r="I173" i="5"/>
  <c r="E190" i="5"/>
  <c r="I182" i="5"/>
  <c r="I187" i="5"/>
  <c r="I189" i="5"/>
  <c r="I191" i="5"/>
  <c r="E174" i="5"/>
  <c r="I175" i="5"/>
  <c r="E176" i="5"/>
  <c r="I153" i="5"/>
  <c r="I161" i="5"/>
  <c r="I164" i="5"/>
  <c r="I117" i="5"/>
  <c r="I121" i="5"/>
  <c r="I91" i="5"/>
  <c r="I97" i="5"/>
  <c r="I100" i="5"/>
  <c r="I103" i="5"/>
  <c r="I106" i="5"/>
  <c r="I109" i="5"/>
  <c r="H78" i="5"/>
  <c r="I78" i="5" s="1"/>
  <c r="H76" i="5"/>
  <c r="I76" i="5" s="1"/>
  <c r="H70" i="5"/>
  <c r="I70" i="5" s="1"/>
  <c r="H62" i="5"/>
  <c r="I62" i="5" s="1"/>
  <c r="H59" i="5"/>
  <c r="I59" i="5" s="1"/>
  <c r="I52" i="5"/>
  <c r="I56" i="5"/>
  <c r="H46" i="5"/>
  <c r="I46" i="5" s="1"/>
  <c r="H48" i="5"/>
  <c r="I48" i="5" s="1"/>
  <c r="E40" i="5"/>
  <c r="H41" i="5"/>
  <c r="H39" i="5"/>
  <c r="H37" i="5"/>
  <c r="H34" i="5"/>
  <c r="I34" i="5" s="1"/>
  <c r="G32" i="7" l="1"/>
  <c r="H32" i="7" s="1"/>
  <c r="E145" i="10"/>
  <c r="H144" i="5" s="1"/>
  <c r="H145" i="5"/>
  <c r="H154" i="5"/>
  <c r="I154" i="5" s="1"/>
  <c r="H155" i="10"/>
  <c r="H30" i="5"/>
  <c r="I30" i="5" s="1"/>
  <c r="H28" i="5"/>
  <c r="H26" i="5"/>
  <c r="H192" i="10"/>
  <c r="E191" i="10"/>
  <c r="H190" i="5" s="1"/>
  <c r="H190" i="10"/>
  <c r="E189" i="10"/>
  <c r="H188" i="5" s="1"/>
  <c r="H188" i="10"/>
  <c r="E187" i="10"/>
  <c r="H186" i="5" s="1"/>
  <c r="H183" i="10"/>
  <c r="E182" i="10"/>
  <c r="H181" i="5" s="1"/>
  <c r="H178" i="10"/>
  <c r="E177" i="10"/>
  <c r="H176" i="10"/>
  <c r="E175" i="10"/>
  <c r="H174" i="10"/>
  <c r="E173" i="10"/>
  <c r="H171" i="10"/>
  <c r="E170" i="10"/>
  <c r="H165" i="10"/>
  <c r="E164" i="10"/>
  <c r="H163" i="5" s="1"/>
  <c r="H162" i="10"/>
  <c r="E161" i="10"/>
  <c r="H160" i="5" s="1"/>
  <c r="H154" i="10"/>
  <c r="E153" i="10"/>
  <c r="H152" i="5" s="1"/>
  <c r="H144" i="10"/>
  <c r="E143" i="10"/>
  <c r="H142" i="5" s="1"/>
  <c r="H138" i="10"/>
  <c r="E137" i="10"/>
  <c r="H135" i="10"/>
  <c r="E134" i="10"/>
  <c r="H132" i="10"/>
  <c r="E131" i="10"/>
  <c r="H129" i="10"/>
  <c r="E128" i="10"/>
  <c r="H126" i="10"/>
  <c r="E125" i="10"/>
  <c r="H124" i="5" s="1"/>
  <c r="H122" i="10"/>
  <c r="E121" i="10"/>
  <c r="H118" i="10"/>
  <c r="E117" i="10"/>
  <c r="H116" i="5" s="1"/>
  <c r="H110" i="10"/>
  <c r="E109" i="10"/>
  <c r="H107" i="10"/>
  <c r="E106" i="10"/>
  <c r="H104" i="10"/>
  <c r="E103" i="10"/>
  <c r="H102" i="5" s="1"/>
  <c r="H101" i="10"/>
  <c r="E100" i="10"/>
  <c r="H98" i="10"/>
  <c r="E97" i="10"/>
  <c r="H96" i="5" s="1"/>
  <c r="E95" i="10"/>
  <c r="H92" i="10"/>
  <c r="E91" i="10"/>
  <c r="H90" i="5" s="1"/>
  <c r="H79" i="10"/>
  <c r="E78" i="10"/>
  <c r="H77" i="10"/>
  <c r="E76" i="10"/>
  <c r="H71" i="10"/>
  <c r="E70" i="10"/>
  <c r="H69" i="5" s="1"/>
  <c r="H63" i="10"/>
  <c r="F63" i="10"/>
  <c r="F62" i="10" s="1"/>
  <c r="E62" i="10"/>
  <c r="H60" i="10"/>
  <c r="F60" i="10"/>
  <c r="F59" i="10" s="1"/>
  <c r="F58" i="10" s="1"/>
  <c r="F57" i="10" s="1"/>
  <c r="F56" i="10" s="1"/>
  <c r="E59" i="10"/>
  <c r="H58" i="5" s="1"/>
  <c r="I58" i="5" s="1"/>
  <c r="E54" i="10"/>
  <c r="E53" i="10" s="1"/>
  <c r="E52" i="10" s="1"/>
  <c r="H51" i="10"/>
  <c r="E50" i="10"/>
  <c r="H47" i="5" s="1"/>
  <c r="H49" i="10"/>
  <c r="E48" i="10"/>
  <c r="E65" i="10"/>
  <c r="H44" i="10"/>
  <c r="E43" i="10"/>
  <c r="H40" i="5" s="1"/>
  <c r="H42" i="10"/>
  <c r="E41" i="10"/>
  <c r="H38" i="5" s="1"/>
  <c r="E39" i="10"/>
  <c r="H37" i="10"/>
  <c r="E36" i="10"/>
  <c r="H33" i="5" s="1"/>
  <c r="G31" i="10"/>
  <c r="H31" i="10" s="1"/>
  <c r="G30" i="10"/>
  <c r="E30" i="10"/>
  <c r="G29" i="10"/>
  <c r="G28" i="10"/>
  <c r="H27" i="10"/>
  <c r="E26" i="10"/>
  <c r="H29" i="5" s="1"/>
  <c r="H25" i="10"/>
  <c r="E24" i="10"/>
  <c r="H27" i="5" s="1"/>
  <c r="E22" i="10"/>
  <c r="H25" i="5" s="1"/>
  <c r="H20" i="10"/>
  <c r="H19" i="10"/>
  <c r="E18" i="10"/>
  <c r="H16" i="10"/>
  <c r="E15" i="10"/>
  <c r="E108" i="10" l="1"/>
  <c r="H107" i="5" s="1"/>
  <c r="H108" i="5"/>
  <c r="E120" i="10"/>
  <c r="H119" i="5" s="1"/>
  <c r="H120" i="5"/>
  <c r="E133" i="10"/>
  <c r="H132" i="5" s="1"/>
  <c r="H133" i="5"/>
  <c r="I131" i="5"/>
  <c r="H130" i="5"/>
  <c r="I137" i="5"/>
  <c r="H136" i="5"/>
  <c r="H174" i="5"/>
  <c r="I174" i="5" s="1"/>
  <c r="E99" i="10"/>
  <c r="H98" i="5" s="1"/>
  <c r="H99" i="5"/>
  <c r="E105" i="10"/>
  <c r="H104" i="5" s="1"/>
  <c r="H105" i="5"/>
  <c r="H172" i="5"/>
  <c r="E172" i="10"/>
  <c r="H171" i="5" s="1"/>
  <c r="I177" i="5"/>
  <c r="H176" i="5"/>
  <c r="I176" i="5" s="1"/>
  <c r="I170" i="5"/>
  <c r="H169" i="5"/>
  <c r="E94" i="10"/>
  <c r="H93" i="5" s="1"/>
  <c r="H94" i="5"/>
  <c r="E127" i="10"/>
  <c r="H126" i="5" s="1"/>
  <c r="H127" i="5"/>
  <c r="H36" i="5"/>
  <c r="E38" i="10"/>
  <c r="E136" i="10"/>
  <c r="H135" i="5" s="1"/>
  <c r="H61" i="5"/>
  <c r="E124" i="10"/>
  <c r="H123" i="5" s="1"/>
  <c r="E64" i="10"/>
  <c r="H60" i="5" s="1"/>
  <c r="E96" i="10"/>
  <c r="H95" i="5" s="1"/>
  <c r="E58" i="10"/>
  <c r="H57" i="5" s="1"/>
  <c r="E163" i="10"/>
  <c r="H162" i="5" s="1"/>
  <c r="E130" i="10"/>
  <c r="H129" i="5" s="1"/>
  <c r="E90" i="10"/>
  <c r="H89" i="5" s="1"/>
  <c r="E102" i="10"/>
  <c r="H101" i="5" s="1"/>
  <c r="E160" i="10"/>
  <c r="H159" i="5" s="1"/>
  <c r="H94" i="10"/>
  <c r="H99" i="10"/>
  <c r="H100" i="10"/>
  <c r="H105" i="10"/>
  <c r="H127" i="10"/>
  <c r="H128" i="10"/>
  <c r="H133" i="10"/>
  <c r="H76" i="10"/>
  <c r="H75" i="5"/>
  <c r="H95" i="10"/>
  <c r="H106" i="10"/>
  <c r="H120" i="10"/>
  <c r="H121" i="10"/>
  <c r="H134" i="10"/>
  <c r="I134" i="5"/>
  <c r="H191" i="10"/>
  <c r="I190" i="5"/>
  <c r="H15" i="10"/>
  <c r="H43" i="10"/>
  <c r="H18" i="10"/>
  <c r="H26" i="10"/>
  <c r="H48" i="10"/>
  <c r="H45" i="5"/>
  <c r="E47" i="10"/>
  <c r="H22" i="10"/>
  <c r="H23" i="10"/>
  <c r="H24" i="10"/>
  <c r="H39" i="10"/>
  <c r="H40" i="10"/>
  <c r="H41" i="10"/>
  <c r="H50" i="10"/>
  <c r="H70" i="10"/>
  <c r="H91" i="10"/>
  <c r="H97" i="10"/>
  <c r="H103" i="10"/>
  <c r="H117" i="10"/>
  <c r="H125" i="10"/>
  <c r="H131" i="10"/>
  <c r="H136" i="10"/>
  <c r="H137" i="10"/>
  <c r="H163" i="10"/>
  <c r="H164" i="10"/>
  <c r="H175" i="10"/>
  <c r="H30" i="10"/>
  <c r="H36" i="10"/>
  <c r="H113" i="10"/>
  <c r="H59" i="10"/>
  <c r="H62" i="10"/>
  <c r="H143" i="10"/>
  <c r="H161" i="10"/>
  <c r="H177" i="10"/>
  <c r="H108" i="10"/>
  <c r="H109" i="10"/>
  <c r="H78" i="10"/>
  <c r="H77" i="5"/>
  <c r="E75" i="10"/>
  <c r="E14" i="10"/>
  <c r="E21" i="10"/>
  <c r="E29" i="10"/>
  <c r="E35" i="10"/>
  <c r="E69" i="10"/>
  <c r="H68" i="5" s="1"/>
  <c r="E112" i="10"/>
  <c r="H111" i="5" s="1"/>
  <c r="E116" i="10"/>
  <c r="H115" i="5" s="1"/>
  <c r="E142" i="10"/>
  <c r="H141" i="5" s="1"/>
  <c r="E152" i="10"/>
  <c r="H151" i="5" s="1"/>
  <c r="E169" i="10"/>
  <c r="E181" i="10"/>
  <c r="H180" i="5" s="1"/>
  <c r="E186" i="10"/>
  <c r="H185" i="5" s="1"/>
  <c r="H168" i="5" l="1"/>
  <c r="E168" i="10"/>
  <c r="H167" i="5" s="1"/>
  <c r="E93" i="10"/>
  <c r="H92" i="5" s="1"/>
  <c r="E34" i="10"/>
  <c r="H31" i="5" s="1"/>
  <c r="H102" i="10"/>
  <c r="H96" i="10"/>
  <c r="H90" i="10"/>
  <c r="E123" i="10"/>
  <c r="H122" i="5" s="1"/>
  <c r="H124" i="10"/>
  <c r="H130" i="10"/>
  <c r="H32" i="5"/>
  <c r="J35" i="10"/>
  <c r="H160" i="10"/>
  <c r="H58" i="10"/>
  <c r="E57" i="10"/>
  <c r="H57" i="10" s="1"/>
  <c r="E151" i="10"/>
  <c r="H150" i="5" s="1"/>
  <c r="E159" i="10"/>
  <c r="H47" i="10"/>
  <c r="H44" i="5"/>
  <c r="H38" i="10"/>
  <c r="H35" i="5"/>
  <c r="H21" i="10"/>
  <c r="H24" i="5"/>
  <c r="H75" i="10"/>
  <c r="H74" i="5"/>
  <c r="E74" i="10"/>
  <c r="E73" i="10"/>
  <c r="E141" i="10"/>
  <c r="H140" i="5" s="1"/>
  <c r="H142" i="10"/>
  <c r="E180" i="10"/>
  <c r="H179" i="5" s="1"/>
  <c r="E115" i="10"/>
  <c r="H114" i="5" s="1"/>
  <c r="H116" i="10"/>
  <c r="E111" i="10"/>
  <c r="H110" i="5" s="1"/>
  <c r="H112" i="10"/>
  <c r="E68" i="10"/>
  <c r="H69" i="10"/>
  <c r="E28" i="10"/>
  <c r="H29" i="10"/>
  <c r="E13" i="10"/>
  <c r="H14" i="10"/>
  <c r="E185" i="10"/>
  <c r="H184" i="5" s="1"/>
  <c r="H56" i="10"/>
  <c r="H61" i="10"/>
  <c r="H35" i="10"/>
  <c r="E17" i="10"/>
  <c r="J28" i="10" l="1"/>
  <c r="H93" i="10"/>
  <c r="H159" i="10"/>
  <c r="H158" i="5"/>
  <c r="H123" i="10"/>
  <c r="H28" i="10"/>
  <c r="E119" i="10"/>
  <c r="E150" i="10"/>
  <c r="H149" i="5" s="1"/>
  <c r="H67" i="5"/>
  <c r="H115" i="10"/>
  <c r="H17" i="10"/>
  <c r="H19" i="5"/>
  <c r="H73" i="5"/>
  <c r="H74" i="10"/>
  <c r="H73" i="10"/>
  <c r="H72" i="5"/>
  <c r="E72" i="10"/>
  <c r="H34" i="10"/>
  <c r="E33" i="10"/>
  <c r="E184" i="10"/>
  <c r="H183" i="5" s="1"/>
  <c r="H13" i="10"/>
  <c r="E12" i="10"/>
  <c r="E11" i="10" s="1"/>
  <c r="H68" i="10"/>
  <c r="E67" i="10"/>
  <c r="H111" i="10"/>
  <c r="E89" i="10"/>
  <c r="H88" i="5" s="1"/>
  <c r="E167" i="10"/>
  <c r="H166" i="5" s="1"/>
  <c r="H141" i="10"/>
  <c r="E140" i="10"/>
  <c r="H139" i="5" s="1"/>
  <c r="E179" i="10" l="1"/>
  <c r="H178" i="5" s="1"/>
  <c r="E114" i="10"/>
  <c r="H113" i="5" s="1"/>
  <c r="H118" i="5"/>
  <c r="G12" i="7"/>
  <c r="I11" i="10"/>
  <c r="H119" i="10"/>
  <c r="J32" i="10"/>
  <c r="E139" i="10"/>
  <c r="H138" i="5" s="1"/>
  <c r="E81" i="10"/>
  <c r="E80" i="10" s="1"/>
  <c r="H67" i="10"/>
  <c r="H66" i="5"/>
  <c r="H72" i="10"/>
  <c r="H71" i="5"/>
  <c r="H140" i="10"/>
  <c r="E166" i="10"/>
  <c r="H165" i="5" s="1"/>
  <c r="H89" i="10"/>
  <c r="H12" i="10"/>
  <c r="H33" i="10"/>
  <c r="E32" i="10" l="1"/>
  <c r="H32" i="10" s="1"/>
  <c r="H80" i="5"/>
  <c r="H139" i="10"/>
  <c r="H114" i="10"/>
  <c r="H11" i="10"/>
  <c r="H81" i="10"/>
  <c r="H79" i="5"/>
  <c r="H80" i="10" l="1"/>
  <c r="E193" i="10"/>
  <c r="H192" i="5" s="1"/>
  <c r="F193" i="10" l="1"/>
  <c r="I112" i="5" l="1"/>
  <c r="I41" i="5"/>
  <c r="I39" i="5"/>
  <c r="I28" i="5" l="1"/>
  <c r="E61" i="5" l="1"/>
  <c r="E58" i="5"/>
  <c r="E60" i="5" l="1"/>
  <c r="I60" i="5" s="1"/>
  <c r="I61" i="5"/>
  <c r="E57" i="5"/>
  <c r="D36" i="7"/>
  <c r="D34" i="7"/>
  <c r="E23" i="7"/>
  <c r="F23" i="7" s="1"/>
  <c r="E12" i="7"/>
  <c r="D12" i="7"/>
  <c r="F192" i="5"/>
  <c r="E188" i="5"/>
  <c r="E186" i="5"/>
  <c r="E181" i="5"/>
  <c r="E172" i="5"/>
  <c r="E169" i="5"/>
  <c r="H170" i="10" s="1"/>
  <c r="E163" i="5"/>
  <c r="E160" i="5"/>
  <c r="E152" i="5"/>
  <c r="H153" i="10" s="1"/>
  <c r="E142" i="5"/>
  <c r="E136" i="5"/>
  <c r="E133" i="5"/>
  <c r="E130" i="5"/>
  <c r="E127" i="5"/>
  <c r="E124" i="5"/>
  <c r="E120" i="5"/>
  <c r="E147" i="5"/>
  <c r="E116" i="5"/>
  <c r="E86" i="5"/>
  <c r="I86" i="5" s="1"/>
  <c r="E84" i="5"/>
  <c r="I84" i="5" s="1"/>
  <c r="E82" i="5"/>
  <c r="I82" i="5" s="1"/>
  <c r="E111" i="5"/>
  <c r="I111" i="5" s="1"/>
  <c r="E108" i="5"/>
  <c r="I108" i="5" s="1"/>
  <c r="E105" i="5"/>
  <c r="I105" i="5" s="1"/>
  <c r="E102" i="5"/>
  <c r="I102" i="5" s="1"/>
  <c r="E99" i="5"/>
  <c r="I99" i="5" s="1"/>
  <c r="E96" i="5"/>
  <c r="I96" i="5" s="1"/>
  <c r="E94" i="5"/>
  <c r="I94" i="5" s="1"/>
  <c r="E90" i="5"/>
  <c r="I90" i="5" s="1"/>
  <c r="E77" i="5"/>
  <c r="I77" i="5" s="1"/>
  <c r="E75" i="5"/>
  <c r="I75" i="5" s="1"/>
  <c r="E69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E21" i="5" s="1"/>
  <c r="F19" i="5"/>
  <c r="E17" i="5"/>
  <c r="E16" i="5" s="1"/>
  <c r="E15" i="5" s="1"/>
  <c r="F14" i="5"/>
  <c r="H148" i="10" l="1"/>
  <c r="I147" i="5"/>
  <c r="G13" i="7"/>
  <c r="H13" i="7" s="1"/>
  <c r="E81" i="5"/>
  <c r="I81" i="5" s="1"/>
  <c r="D39" i="7"/>
  <c r="G40" i="7" s="1"/>
  <c r="I186" i="5"/>
  <c r="H187" i="10"/>
  <c r="I188" i="5"/>
  <c r="H189" i="10"/>
  <c r="I172" i="5"/>
  <c r="H173" i="10"/>
  <c r="I181" i="5"/>
  <c r="H182" i="10"/>
  <c r="E50" i="5"/>
  <c r="I51" i="5"/>
  <c r="E68" i="5"/>
  <c r="I69" i="5"/>
  <c r="E54" i="5"/>
  <c r="I55" i="5"/>
  <c r="E32" i="5"/>
  <c r="I33" i="5"/>
  <c r="E168" i="5"/>
  <c r="I169" i="5"/>
  <c r="E159" i="5"/>
  <c r="I159" i="5" s="1"/>
  <c r="I160" i="5"/>
  <c r="E162" i="5"/>
  <c r="I162" i="5" s="1"/>
  <c r="I163" i="5"/>
  <c r="E151" i="5"/>
  <c r="H152" i="10" s="1"/>
  <c r="I152" i="5"/>
  <c r="E141" i="5"/>
  <c r="I142" i="5"/>
  <c r="E123" i="5"/>
  <c r="I123" i="5" s="1"/>
  <c r="I124" i="5"/>
  <c r="E126" i="5"/>
  <c r="I126" i="5" s="1"/>
  <c r="I127" i="5"/>
  <c r="E129" i="5"/>
  <c r="I129" i="5" s="1"/>
  <c r="I130" i="5"/>
  <c r="E132" i="5"/>
  <c r="I132" i="5" s="1"/>
  <c r="I133" i="5"/>
  <c r="E135" i="5"/>
  <c r="I136" i="5"/>
  <c r="I57" i="5"/>
  <c r="E119" i="5"/>
  <c r="I120" i="5"/>
  <c r="E146" i="5"/>
  <c r="E115" i="5"/>
  <c r="I115" i="5" s="1"/>
  <c r="I116" i="5"/>
  <c r="E101" i="5"/>
  <c r="I101" i="5" s="1"/>
  <c r="E93" i="5"/>
  <c r="I93" i="5" s="1"/>
  <c r="E110" i="5"/>
  <c r="I110" i="5" s="1"/>
  <c r="E185" i="5"/>
  <c r="E180" i="5"/>
  <c r="E171" i="5"/>
  <c r="E107" i="5"/>
  <c r="I107" i="5" s="1"/>
  <c r="E104" i="5"/>
  <c r="I104" i="5" s="1"/>
  <c r="E98" i="5"/>
  <c r="I98" i="5" s="1"/>
  <c r="E95" i="5"/>
  <c r="I95" i="5" s="1"/>
  <c r="E89" i="5"/>
  <c r="I89" i="5" s="1"/>
  <c r="I38" i="5"/>
  <c r="E25" i="5"/>
  <c r="I25" i="5" s="1"/>
  <c r="I26" i="5"/>
  <c r="G39" i="5"/>
  <c r="E44" i="5"/>
  <c r="I44" i="5" s="1"/>
  <c r="E74" i="5"/>
  <c r="I74" i="5" s="1"/>
  <c r="I37" i="5"/>
  <c r="F12" i="7"/>
  <c r="E36" i="5"/>
  <c r="G38" i="5"/>
  <c r="E114" i="5" l="1"/>
  <c r="G25" i="7" s="1"/>
  <c r="H25" i="7" s="1"/>
  <c r="H147" i="10"/>
  <c r="I146" i="5"/>
  <c r="E39" i="7"/>
  <c r="I54" i="5"/>
  <c r="E53" i="5"/>
  <c r="G17" i="7" s="1"/>
  <c r="H17" i="7" s="1"/>
  <c r="E158" i="5"/>
  <c r="I32" i="5"/>
  <c r="I180" i="5"/>
  <c r="H181" i="10"/>
  <c r="I185" i="5"/>
  <c r="H186" i="10"/>
  <c r="I171" i="5"/>
  <c r="H172" i="10"/>
  <c r="I168" i="5"/>
  <c r="H169" i="10"/>
  <c r="I53" i="5"/>
  <c r="I119" i="5"/>
  <c r="E67" i="5"/>
  <c r="I68" i="5"/>
  <c r="E49" i="5"/>
  <c r="I50" i="5"/>
  <c r="E167" i="5"/>
  <c r="H168" i="10" s="1"/>
  <c r="E150" i="5"/>
  <c r="G31" i="7" s="1"/>
  <c r="H31" i="7" s="1"/>
  <c r="I151" i="5"/>
  <c r="E140" i="5"/>
  <c r="I141" i="5"/>
  <c r="E122" i="5"/>
  <c r="E118" i="5" s="1"/>
  <c r="I135" i="5"/>
  <c r="E145" i="5"/>
  <c r="E73" i="5"/>
  <c r="E35" i="5"/>
  <c r="E31" i="5" s="1"/>
  <c r="G15" i="7" s="1"/>
  <c r="H15" i="7" s="1"/>
  <c r="I36" i="5"/>
  <c r="E72" i="5"/>
  <c r="E92" i="5"/>
  <c r="I92" i="5" s="1"/>
  <c r="E184" i="5"/>
  <c r="E179" i="5"/>
  <c r="E24" i="5"/>
  <c r="G24" i="5" s="1"/>
  <c r="I114" i="5" l="1"/>
  <c r="I158" i="5"/>
  <c r="G33" i="7"/>
  <c r="H33" i="7" s="1"/>
  <c r="H146" i="10"/>
  <c r="I145" i="5"/>
  <c r="I49" i="5"/>
  <c r="G16" i="7"/>
  <c r="H16" i="7" s="1"/>
  <c r="H180" i="10"/>
  <c r="G37" i="7"/>
  <c r="H37" i="7" s="1"/>
  <c r="E113" i="5"/>
  <c r="G24" i="7" s="1"/>
  <c r="H24" i="7" s="1"/>
  <c r="G26" i="7"/>
  <c r="H26" i="7" s="1"/>
  <c r="J31" i="5"/>
  <c r="I184" i="5"/>
  <c r="H185" i="10"/>
  <c r="E149" i="5"/>
  <c r="H151" i="10"/>
  <c r="I118" i="5"/>
  <c r="E66" i="5"/>
  <c r="I67" i="5"/>
  <c r="I179" i="5"/>
  <c r="E166" i="5"/>
  <c r="I167" i="5"/>
  <c r="E165" i="5"/>
  <c r="I150" i="5"/>
  <c r="E139" i="5"/>
  <c r="G28" i="7" s="1"/>
  <c r="H28" i="7" s="1"/>
  <c r="I140" i="5"/>
  <c r="E144" i="5"/>
  <c r="I73" i="5"/>
  <c r="E71" i="5"/>
  <c r="I72" i="5"/>
  <c r="E88" i="5"/>
  <c r="I31" i="5"/>
  <c r="I35" i="5"/>
  <c r="E183" i="5"/>
  <c r="G38" i="7" s="1"/>
  <c r="H38" i="7" s="1"/>
  <c r="I24" i="5"/>
  <c r="E20" i="5"/>
  <c r="E19" i="5" s="1"/>
  <c r="E14" i="5" s="1"/>
  <c r="H166" i="10" l="1"/>
  <c r="G34" i="7"/>
  <c r="H34" i="7" s="1"/>
  <c r="H150" i="10"/>
  <c r="G30" i="7"/>
  <c r="H30" i="7" s="1"/>
  <c r="I66" i="5"/>
  <c r="G18" i="7"/>
  <c r="G14" i="7"/>
  <c r="H14" i="7" s="1"/>
  <c r="I15" i="5"/>
  <c r="I14" i="5"/>
  <c r="H145" i="10"/>
  <c r="G29" i="7"/>
  <c r="H29" i="7" s="1"/>
  <c r="I144" i="5"/>
  <c r="I71" i="5"/>
  <c r="G21" i="7"/>
  <c r="H167" i="10"/>
  <c r="G35" i="7"/>
  <c r="H35" i="7" s="1"/>
  <c r="E138" i="5"/>
  <c r="G27" i="7" s="1"/>
  <c r="H27" i="7" s="1"/>
  <c r="I149" i="5"/>
  <c r="I183" i="5"/>
  <c r="H184" i="10"/>
  <c r="I88" i="5"/>
  <c r="E80" i="5"/>
  <c r="I80" i="5" s="1"/>
  <c r="I165" i="5"/>
  <c r="I166" i="5"/>
  <c r="I139" i="5"/>
  <c r="G31" i="5"/>
  <c r="G14" i="5"/>
  <c r="E178" i="5"/>
  <c r="G36" i="7" s="1"/>
  <c r="H36" i="7" s="1"/>
  <c r="I19" i="5"/>
  <c r="G19" i="5"/>
  <c r="E79" i="5" l="1"/>
  <c r="G22" i="7" s="1"/>
  <c r="H22" i="7" s="1"/>
  <c r="G23" i="7"/>
  <c r="H23" i="7" s="1"/>
  <c r="H21" i="7"/>
  <c r="G20" i="7"/>
  <c r="H20" i="7" s="1"/>
  <c r="G19" i="7"/>
  <c r="H19" i="7" s="1"/>
  <c r="H18" i="7"/>
  <c r="I178" i="5"/>
  <c r="H179" i="10"/>
  <c r="I138" i="5"/>
  <c r="I113" i="5"/>
  <c r="D38" i="4"/>
  <c r="I79" i="5" l="1"/>
  <c r="E192" i="5"/>
  <c r="H64" i="4"/>
  <c r="H63" i="4" s="1"/>
  <c r="G64" i="4"/>
  <c r="G63" i="4" s="1"/>
  <c r="F64" i="4"/>
  <c r="F63" i="4" s="1"/>
  <c r="E64" i="4"/>
  <c r="E63" i="4" s="1"/>
  <c r="D64" i="4"/>
  <c r="D63" i="4" s="1"/>
  <c r="H60" i="4"/>
  <c r="H59" i="4" s="1"/>
  <c r="G60" i="4"/>
  <c r="G59" i="4" s="1"/>
  <c r="F60" i="4"/>
  <c r="F59" i="4" s="1"/>
  <c r="E60" i="4"/>
  <c r="E59" i="4" s="1"/>
  <c r="E58" i="4" s="1"/>
  <c r="E54" i="4" s="1"/>
  <c r="E53" i="4" s="1"/>
  <c r="D59" i="4"/>
  <c r="D50" i="4"/>
  <c r="D49" i="4" s="1"/>
  <c r="D47" i="4"/>
  <c r="H38" i="4"/>
  <c r="H37" i="4" s="1"/>
  <c r="H31" i="4" s="1"/>
  <c r="G38" i="4"/>
  <c r="G37" i="4" s="1"/>
  <c r="G31" i="4" s="1"/>
  <c r="F38" i="4"/>
  <c r="F37" i="4" s="1"/>
  <c r="F31" i="4" s="1"/>
  <c r="E38" i="4"/>
  <c r="D37" i="4"/>
  <c r="E37" i="4"/>
  <c r="E31" i="4" s="1"/>
  <c r="D35" i="4"/>
  <c r="D33" i="4"/>
  <c r="D28" i="4"/>
  <c r="D27" i="4" s="1"/>
  <c r="D26" i="4" s="1"/>
  <c r="D24" i="4"/>
  <c r="H22" i="4"/>
  <c r="G22" i="4"/>
  <c r="G21" i="4" s="1"/>
  <c r="F22" i="4"/>
  <c r="F21" i="4" s="1"/>
  <c r="E22" i="4"/>
  <c r="E21" i="4" s="1"/>
  <c r="H21" i="4"/>
  <c r="D21" i="4"/>
  <c r="E18" i="4"/>
  <c r="E17" i="4" s="1"/>
  <c r="H17" i="4"/>
  <c r="G17" i="4"/>
  <c r="F17" i="4"/>
  <c r="D17" i="4"/>
  <c r="G15" i="4"/>
  <c r="F15" i="4"/>
  <c r="E15" i="4"/>
  <c r="E14" i="4" s="1"/>
  <c r="E13" i="4" s="1"/>
  <c r="H14" i="4"/>
  <c r="H13" i="4" s="1"/>
  <c r="H12" i="4" s="1"/>
  <c r="G14" i="4"/>
  <c r="F14" i="4"/>
  <c r="D14" i="4"/>
  <c r="G13" i="4" l="1"/>
  <c r="F13" i="4"/>
  <c r="G39" i="7"/>
  <c r="H39" i="7" s="1"/>
  <c r="I193" i="5"/>
  <c r="D7" i="11" s="1"/>
  <c r="E7" i="11" s="1"/>
  <c r="G12" i="4"/>
  <c r="G11" i="4" s="1"/>
  <c r="H11" i="4"/>
  <c r="E12" i="4"/>
  <c r="E11" i="4" s="1"/>
  <c r="E67" i="4" s="1"/>
  <c r="F58" i="4"/>
  <c r="F54" i="4" s="1"/>
  <c r="F53" i="4" s="1"/>
  <c r="D58" i="4"/>
  <c r="D54" i="4" s="1"/>
  <c r="F12" i="4"/>
  <c r="F11" i="4" s="1"/>
  <c r="G58" i="4"/>
  <c r="G54" i="4" s="1"/>
  <c r="G53" i="4" s="1"/>
  <c r="G67" i="4" s="1"/>
  <c r="H58" i="4"/>
  <c r="H54" i="4" s="1"/>
  <c r="H53" i="4" s="1"/>
  <c r="G192" i="5"/>
  <c r="I192" i="5"/>
  <c r="D31" i="4"/>
  <c r="D13" i="4"/>
  <c r="D12" i="4" s="1"/>
  <c r="D46" i="4"/>
  <c r="H193" i="10" l="1"/>
  <c r="D11" i="4"/>
  <c r="F67" i="4"/>
  <c r="H67" i="4"/>
  <c r="D53" i="4"/>
  <c r="D67" i="4" l="1"/>
  <c r="K67" i="4" s="1"/>
  <c r="J67" i="4" l="1"/>
</calcChain>
</file>

<file path=xl/sharedStrings.xml><?xml version="1.0" encoding="utf-8"?>
<sst xmlns="http://schemas.openxmlformats.org/spreadsheetml/2006/main" count="1852" uniqueCount="371">
  <si>
    <t>Глава МО Автово__________________</t>
  </si>
  <si>
    <t>Г.Б.Трусканов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</si>
  <si>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</si>
  <si>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</si>
  <si>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</si>
  <si>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</si>
  <si>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</si>
  <si>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</si>
  <si>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</si>
  <si>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</si>
  <si>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</si>
  <si>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</si>
  <si>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</si>
  <si>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</si>
  <si>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</si>
  <si>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</si>
  <si>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</si>
  <si>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</si>
  <si>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</si>
  <si>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</si>
  <si>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</si>
  <si>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</si>
  <si>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</si>
  <si>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</si>
  <si>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</si>
  <si>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</si>
  <si>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</si>
  <si>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</si>
  <si>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</si>
  <si>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</si>
  <si>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</si>
  <si>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</si>
  <si>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</si>
  <si>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</si>
  <si>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</si>
  <si>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</si>
  <si>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</si>
  <si>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</si>
  <si>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</si>
  <si>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</si>
  <si>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</si>
  <si>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</si>
  <si>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</si>
  <si>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</si>
  <si>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</si>
  <si>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</si>
  <si>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</si>
  <si>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</si>
  <si>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</si>
  <si>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</si>
  <si>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</si>
  <si>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</si>
  <si>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</si>
  <si>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</si>
  <si>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</si>
  <si>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</si>
  <si>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</si>
  <si>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</si>
  <si>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</si>
  <si>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</si>
  <si>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</si>
  <si>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</si>
  <si>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</si>
  <si>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</si>
  <si>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</si>
  <si>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</si>
  <si>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</si>
  <si>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</si>
  <si>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</si>
  <si>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</si>
  <si>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</si>
  <si>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</si>
  <si>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</si>
  <si>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</si>
  <si>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</si>
  <si>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</si>
  <si>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</si>
  <si>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</si>
  <si>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</si>
  <si>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</si>
  <si>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</si>
  <si>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</si>
  <si>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</si>
  <si>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</si>
  <si>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</si>
  <si>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</si>
  <si>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</si>
  <si>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</si>
  <si>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</si>
  <si>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</si>
  <si>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</si>
  <si>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</si>
  <si>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</si>
  <si>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</si>
  <si>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</si>
  <si>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</si>
  <si>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</si>
  <si>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</si>
  <si>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</si>
  <si>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</si>
  <si>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</si>
  <si>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</si>
  <si>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</si>
  <si>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</si>
  <si>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</si>
  <si>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</si>
  <si>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</si>
  <si>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</si>
  <si>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</si>
  <si>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</si>
  <si>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</si>
  <si>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</si>
  <si>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</si>
  <si>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</si>
  <si>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</si>
  <si>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</si>
  <si>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</si>
  <si>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</si>
  <si>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</si>
  <si>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</si>
  <si>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</si>
  <si>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</si>
  <si>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</si>
  <si>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</si>
  <si>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</si>
  <si>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</si>
  <si>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</si>
  <si>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</si>
  <si>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</si>
  <si>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</si>
  <si>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</si>
  <si>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</si>
  <si>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</si>
  <si>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</si>
  <si>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</si>
  <si>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</si>
  <si>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</si>
  <si>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</si>
  <si>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</si>
  <si>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</si>
  <si>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</si>
  <si>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</si>
  <si>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</si>
  <si>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</si>
  <si>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</si>
  <si>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</si>
  <si>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</si>
  <si>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</si>
  <si>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</si>
  <si>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</si>
  <si>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</si>
  <si>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</si>
  <si>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</si>
  <si>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</si>
  <si>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</si>
  <si>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</si>
  <si>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</si>
  <si>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</si>
  <si>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</si>
  <si>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</si>
  <si>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</si>
  <si>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</si>
  <si>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</si>
  <si>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</si>
  <si>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</si>
  <si>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</si>
  <si>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</si>
  <si>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</si>
  <si>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</si>
  <si>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</si>
  <si>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</si>
  <si>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</si>
  <si>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</si>
  <si>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</si>
  <si>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</si>
  <si>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</si>
  <si>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</si>
  <si>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</si>
  <si>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</si>
  <si>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</si>
  <si>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</si>
  <si>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Организация дополнительных парковочных мест на дворовых территориях</t>
  </si>
  <si>
    <t>60001 02132</t>
  </si>
  <si>
    <t xml:space="preserve">Установка, содержание и ремонт ограждений газонов </t>
  </si>
  <si>
    <t>60001 03133</t>
  </si>
  <si>
    <t xml:space="preserve">Установка и содержание малых архитектурных форм, уличной мебели и хозяйственно-бытового оборудования </t>
  </si>
  <si>
    <t>60001 04134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</si>
  <si>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</si>
  <si>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</si>
  <si>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</si>
  <si>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60003 04152</t>
  </si>
  <si>
    <t>Создание зон отдыха, в том числе обустройство, содержание и уборку территорий детских площадок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</si>
  <si>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</si>
  <si>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</si>
  <si>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</si>
  <si>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</si>
  <si>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</si>
  <si>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</si>
  <si>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</si>
  <si>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</si>
  <si>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</si>
  <si>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</si>
  <si>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</si>
  <si>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</si>
  <si>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</si>
  <si>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</si>
  <si>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</si>
  <si>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</si>
  <si>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</si>
  <si>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</si>
  <si>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</si>
  <si>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</si>
  <si>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</si>
  <si>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</si>
  <si>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</si>
  <si>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</si>
  <si>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</si>
  <si>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</si>
  <si>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</si>
  <si>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</si>
  <si>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</si>
  <si>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</si>
  <si>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</si>
  <si>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</si>
  <si>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</si>
  <si>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</si>
  <si>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</si>
  <si>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</si>
  <si>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</si>
  <si>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</si>
  <si>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</si>
  <si>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</si>
  <si>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</si>
  <si>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</si>
  <si>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</si>
  <si>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</si>
  <si>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</si>
  <si>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</si>
  <si>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</si>
  <si>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</si>
  <si>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</si>
  <si>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</si>
  <si>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</si>
  <si>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</si>
  <si>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</si>
  <si>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</si>
  <si>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</si>
  <si>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</si>
  <si>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</si>
  <si>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</si>
  <si>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</si>
  <si>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</si>
  <si>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</si>
  <si>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</si>
  <si>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</si>
  <si>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</si>
  <si>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</si>
  <si>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</si>
  <si>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</si>
  <si>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</si>
  <si>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</si>
  <si>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</si>
  <si>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</si>
  <si>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</si>
  <si>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</si>
  <si>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</si>
  <si>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</si>
  <si>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</si>
  <si>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</si>
  <si>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</si>
  <si>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</si>
  <si>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</si>
  <si>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</si>
  <si>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</si>
  <si>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</si>
  <si>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</si>
  <si>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</si>
  <si>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</si>
  <si>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</si>
  <si>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</si>
  <si>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</si>
  <si>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</si>
  <si>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</si>
  <si>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</si>
  <si>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</si>
  <si>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</si>
  <si>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</si>
  <si>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</si>
  <si>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</si>
  <si>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</si>
  <si>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</si>
  <si>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</si>
  <si>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Ведомственная структура расходов бюджета муниципального образования муниципальный округ Автово на 2019 год</t>
  </si>
  <si>
    <t xml:space="preserve">ДОХОДЫ БЮДЖЕТА МУНИЦИПАЛЬНОГО ОБРАЗОВАНИЯ МУНИЦИПАЛЬНЫЙ ОКРУГ АВТОВО НА 2019 ГОД </t>
  </si>
  <si>
    <t>образования муниципальный округ Автово по разделам, подразделам, целевым статьям, группам и подгруппам видов расходов на 2019 год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</si>
  <si>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2019 год</t>
  </si>
  <si>
    <t>00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</si>
  <si>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</si>
  <si>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</si>
  <si>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</si>
  <si>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</si>
  <si>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</si>
  <si>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</si>
  <si>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</si>
  <si>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</si>
  <si>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</si>
  <si>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</si>
  <si>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</si>
  <si>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</si>
  <si>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2 02 19999 02 0000 151</t>
  </si>
  <si>
    <t>2 02 30027 03 0100 151</t>
  </si>
  <si>
    <t xml:space="preserve"> 2 02 30027 03 0200 151</t>
  </si>
  <si>
    <t>2 02 30027 03 0000 151</t>
  </si>
  <si>
    <t>2 02 10000 00 0000 151</t>
  </si>
  <si>
    <t>2 02 19999 00 0000 151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</si>
  <si>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</si>
  <si>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</si>
  <si>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</si>
  <si>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</si>
  <si>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</si>
  <si>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</si>
  <si>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 xml:space="preserve">Приложение 1 к решению муниципального совета МО Автово от 2019 года №_____ </t>
  </si>
  <si>
    <t>2 02 10000 00 0000 150</t>
  </si>
  <si>
    <t>2 02 19999 00 0000 150</t>
  </si>
  <si>
    <t>2 02 30000 00 0000 150</t>
  </si>
  <si>
    <t xml:space="preserve"> 2 02 30024 00 0000 150 </t>
  </si>
  <si>
    <t xml:space="preserve"> 2 02 30024 03 0000 150</t>
  </si>
  <si>
    <t xml:space="preserve"> 2 02 30024 03 0100 150 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</si>
  <si>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</si>
  <si>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</si>
  <si>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</si>
  <si>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</si>
  <si>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</si>
  <si>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</si>
  <si>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</si>
  <si>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 xml:space="preserve">Приложение 2 к решению муниципального совета МО Автово от    ______ 2019 года №_____ </t>
  </si>
  <si>
    <t xml:space="preserve">Приложение 3 к решению муниципального совета МО Автово от    ______ 2019 года №_____ </t>
  </si>
  <si>
    <t xml:space="preserve">Приложение 4 к решению муниципального совета МО Автово от    ______ 2019 года №_____ </t>
  </si>
  <si>
    <t>2 02 19999 03 0000 150</t>
  </si>
  <si>
    <t xml:space="preserve">Глава МО Автово_________________________ Г. Б. Трусканов </t>
  </si>
  <si>
    <t>Источники финансирования дефицита бюджета муниципального образования муниципальный округ Автово на 2019 год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</si>
  <si>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</si>
  <si>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</si>
  <si>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</si>
  <si>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00001000000000000 000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</si>
  <si>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</si>
  <si>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</si>
  <si>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</si>
  <si>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</si>
  <si>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 прочих остатков средств бюджетов</t>
  </si>
  <si>
    <t>00001050200000000500</t>
  </si>
  <si>
    <t xml:space="preserve">Увеличение  прочих остатков денежных средств бюджетов </t>
  </si>
  <si>
    <t>00001050201000000510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</si>
  <si>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</si>
  <si>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92801050201030000510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</si>
  <si>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</si>
  <si>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</si>
  <si>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</si>
  <si>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</si>
  <si>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</si>
  <si>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</si>
  <si>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</si>
  <si>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92801050201030000610</t>
  </si>
  <si>
    <t>Итого источников финансирования дефицита бюджета</t>
  </si>
  <si>
    <t>Приложение к постановлению местной администрации МО МО Автово от _______2019 года  года № ____</t>
  </si>
  <si>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</si>
  <si>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2019 ГОД (изменения и дополнения с 08.11.2019 года)</t>
  </si>
  <si>
    <t>расх</t>
  </si>
  <si>
    <t>Источники</t>
  </si>
  <si>
    <t>"О внесении изменений в решение муниципального совета МО Автово от 18 декабря 2018 года №28 «О бюджете муниципального образования муниципальный округ Автово на 2019 год»"</t>
  </si>
  <si>
    <t>Приложение 5 к решению муниципального совета МО Автово от _______ 2019 года №  "О внесении изменений в решение муниципального совета МО Автово от 18 декабря 2018 года №28 «О бюджете муниципального образования муниципальный округ Автово на 2019 год»"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</si>
</sst>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1" applyAlignment="1">
      <alignment horizontal="right"/>
    </xf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/>
    <xf numFmtId="0" fontId="5" fillId="0" borderId="0" xfId="0" applyFont="1"/>
    <xf numFmtId="0" fontId="5" fillId="2" borderId="0" xfId="1" applyFont="1" applyFill="1" applyAlignment="1">
      <alignment horizontal="right"/>
    </xf>
    <xf numFmtId="0" fontId="3" fillId="2" borderId="0" xfId="1" applyFont="1" applyFill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7" fillId="3" borderId="6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6" borderId="8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/>
    <xf numFmtId="164" fontId="2" fillId="0" borderId="0" xfId="1" applyNumberFormat="1"/>
    <xf numFmtId="164" fontId="11" fillId="0" borderId="2" xfId="1" applyNumberFormat="1" applyFont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8" fillId="6" borderId="0" xfId="1" applyNumberFormat="1" applyFont="1" applyFill="1" applyAlignment="1">
      <alignment horizontal="center"/>
    </xf>
    <xf numFmtId="165" fontId="2" fillId="0" borderId="0" xfId="1" applyNumberFormat="1"/>
    <xf numFmtId="0" fontId="7" fillId="2" borderId="0" xfId="1" applyFont="1" applyFill="1" applyAlignment="1">
      <alignment horizontal="left" wrapText="1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/>
    <xf numFmtId="0" fontId="6" fillId="0" borderId="0" xfId="3"/>
    <xf numFmtId="0" fontId="7" fillId="0" borderId="2" xfId="3" applyFont="1" applyBorder="1" applyAlignment="1">
      <alignment horizontal="left" vertical="center"/>
    </xf>
    <xf numFmtId="164" fontId="6" fillId="0" borderId="0" xfId="3" applyNumberFormat="1"/>
    <xf numFmtId="0" fontId="7" fillId="0" borderId="6" xfId="3" applyFont="1" applyBorder="1" applyAlignment="1">
      <alignment horizontal="left" vertical="center" wrapText="1"/>
    </xf>
    <xf numFmtId="164" fontId="7" fillId="0" borderId="2" xfId="3" applyNumberFormat="1" applyFont="1" applyBorder="1"/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/>
    <xf numFmtId="0" fontId="3" fillId="0" borderId="1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49" fontId="7" fillId="0" borderId="2" xfId="3" applyNumberFormat="1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164" fontId="7" fillId="2" borderId="2" xfId="3" applyNumberFormat="1" applyFont="1" applyFill="1" applyBorder="1"/>
    <xf numFmtId="0" fontId="7" fillId="0" borderId="6" xfId="4" applyFont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164" fontId="3" fillId="0" borderId="6" xfId="3" applyNumberFormat="1" applyFont="1" applyBorder="1"/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Border="1" applyAlignment="1">
      <alignment horizontal="right"/>
    </xf>
    <xf numFmtId="0" fontId="7" fillId="0" borderId="13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" fontId="3" fillId="0" borderId="6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6" xfId="4" applyNumberFormat="1" applyFont="1" applyBorder="1"/>
    <xf numFmtId="0" fontId="3" fillId="0" borderId="14" xfId="4" applyFont="1" applyBorder="1" applyAlignment="1">
      <alignment horizontal="left" vertical="center"/>
    </xf>
    <xf numFmtId="164" fontId="3" fillId="0" borderId="2" xfId="4" applyNumberFormat="1" applyFont="1" applyBorder="1"/>
    <xf numFmtId="49" fontId="7" fillId="0" borderId="2" xfId="21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164" fontId="7" fillId="0" borderId="6" xfId="3" applyNumberFormat="1" applyFont="1" applyBorder="1"/>
    <xf numFmtId="0" fontId="3" fillId="0" borderId="2" xfId="4" applyFont="1" applyBorder="1" applyAlignment="1">
      <alignment horizontal="left" vertical="center"/>
    </xf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2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3" xfId="3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left" wrapText="1"/>
    </xf>
    <xf numFmtId="0" fontId="3" fillId="0" borderId="6" xfId="3" applyFont="1" applyBorder="1" applyAlignment="1">
      <alignment horizontal="left" vertical="center" wrapText="1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9" xfId="3" applyFont="1" applyBorder="1"/>
    <xf numFmtId="1" fontId="3" fillId="0" borderId="9" xfId="3" applyNumberFormat="1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9" fillId="0" borderId="0" xfId="3" applyFont="1"/>
    <xf numFmtId="1" fontId="9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2" fillId="0" borderId="0" xfId="3" applyFont="1"/>
    <xf numFmtId="0" fontId="8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2" fillId="0" borderId="0" xfId="3" applyFont="1" applyAlignment="1">
      <alignment horizontal="left"/>
    </xf>
    <xf numFmtId="167" fontId="22" fillId="0" borderId="0" xfId="21" applyNumberFormat="1" applyFont="1" applyAlignment="1">
      <alignment horizontal="center"/>
    </xf>
    <xf numFmtId="166" fontId="22" fillId="0" borderId="0" xfId="21" applyFont="1" applyAlignment="1">
      <alignment horizontal="center"/>
    </xf>
    <xf numFmtId="2" fontId="9" fillId="0" borderId="0" xfId="3" applyNumberFormat="1" applyFont="1" applyAlignment="1">
      <alignment horizontal="center"/>
    </xf>
    <xf numFmtId="3" fontId="9" fillId="0" borderId="0" xfId="3" applyNumberFormat="1" applyFont="1" applyAlignment="1">
      <alignment horizontal="center"/>
    </xf>
    <xf numFmtId="168" fontId="22" fillId="0" borderId="0" xfId="3" applyNumberFormat="1" applyFont="1" applyAlignment="1">
      <alignment horizontal="center"/>
    </xf>
    <xf numFmtId="168" fontId="9" fillId="0" borderId="0" xfId="3" applyNumberFormat="1" applyFont="1" applyAlignment="1">
      <alignment horizontal="center"/>
    </xf>
    <xf numFmtId="166" fontId="9" fillId="0" borderId="0" xfId="21" applyFont="1" applyAlignment="1">
      <alignment horizontal="center"/>
    </xf>
    <xf numFmtId="0" fontId="23" fillId="0" borderId="0" xfId="3" applyFont="1" applyAlignment="1">
      <alignment horizontal="center"/>
    </xf>
    <xf numFmtId="1" fontId="22" fillId="0" borderId="0" xfId="3" applyNumberFormat="1" applyFont="1" applyAlignment="1">
      <alignment horizontal="center"/>
    </xf>
    <xf numFmtId="0" fontId="6" fillId="0" borderId="0" xfId="4"/>
    <xf numFmtId="167" fontId="7" fillId="0" borderId="12" xfId="19" applyNumberFormat="1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6" xfId="4" applyFont="1" applyBorder="1"/>
    <xf numFmtId="164" fontId="7" fillId="0" borderId="6" xfId="4" applyNumberFormat="1" applyFont="1" applyBorder="1"/>
    <xf numFmtId="164" fontId="6" fillId="0" borderId="0" xfId="4" applyNumberFormat="1"/>
    <xf numFmtId="0" fontId="7" fillId="0" borderId="5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7" fillId="0" borderId="7" xfId="19" applyNumberFormat="1" applyFont="1" applyBorder="1" applyAlignment="1">
      <alignment horizontal="center"/>
    </xf>
    <xf numFmtId="49" fontId="7" fillId="0" borderId="6" xfId="4" applyNumberFormat="1" applyFont="1" applyBorder="1" applyAlignment="1">
      <alignment horizontal="center"/>
    </xf>
    <xf numFmtId="0" fontId="7" fillId="0" borderId="6" xfId="4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6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0" fontId="3" fillId="0" borderId="2" xfId="4" applyFont="1" applyBorder="1"/>
    <xf numFmtId="49" fontId="3" fillId="0" borderId="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2" borderId="6" xfId="4" applyNumberFormat="1" applyFont="1" applyFill="1" applyBorder="1"/>
    <xf numFmtId="0" fontId="3" fillId="0" borderId="5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/>
    <xf numFmtId="0" fontId="7" fillId="0" borderId="2" xfId="4" applyFont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2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0" fontId="7" fillId="2" borderId="2" xfId="4" applyFont="1" applyFill="1" applyBorder="1"/>
    <xf numFmtId="164" fontId="3" fillId="2" borderId="2" xfId="3" applyNumberFormat="1" applyFont="1" applyFill="1" applyBorder="1"/>
    <xf numFmtId="164" fontId="3" fillId="9" borderId="2" xfId="3" applyNumberFormat="1" applyFont="1" applyFill="1" applyBorder="1"/>
    <xf numFmtId="49" fontId="3" fillId="0" borderId="12" xfId="4" applyNumberFormat="1" applyFont="1" applyBorder="1" applyAlignment="1">
      <alignment horizontal="center"/>
    </xf>
    <xf numFmtId="164" fontId="3" fillId="2" borderId="6" xfId="4" applyNumberFormat="1" applyFont="1" applyFill="1" applyBorder="1"/>
    <xf numFmtId="164" fontId="7" fillId="2" borderId="2" xfId="4" applyNumberFormat="1" applyFont="1" applyFill="1" applyBorder="1"/>
    <xf numFmtId="164" fontId="3" fillId="2" borderId="2" xfId="4" applyNumberFormat="1" applyFont="1" applyFill="1" applyBorder="1"/>
    <xf numFmtId="0" fontId="7" fillId="0" borderId="13" xfId="3" applyFont="1" applyBorder="1" applyAlignment="1">
      <alignment vertical="center" wrapText="1"/>
    </xf>
    <xf numFmtId="0" fontId="3" fillId="0" borderId="6" xfId="4" applyFont="1" applyBorder="1" applyAlignment="1">
      <alignment horizontal="left" vertical="center"/>
    </xf>
    <xf numFmtId="0" fontId="3" fillId="0" borderId="6" xfId="4" applyFont="1" applyBorder="1" applyAlignment="1">
      <alignment horizontal="left"/>
    </xf>
    <xf numFmtId="0" fontId="7" fillId="0" borderId="13" xfId="4" applyFont="1" applyBorder="1" applyAlignment="1">
      <alignment horizontal="left" vertical="center"/>
    </xf>
    <xf numFmtId="49" fontId="7" fillId="0" borderId="2" xfId="4" applyNumberFormat="1" applyFont="1" applyBorder="1"/>
    <xf numFmtId="0" fontId="7" fillId="7" borderId="2" xfId="4" applyFont="1" applyFill="1" applyBorder="1"/>
    <xf numFmtId="0" fontId="9" fillId="0" borderId="9" xfId="4" applyFont="1" applyBorder="1"/>
    <xf numFmtId="49" fontId="9" fillId="0" borderId="9" xfId="4" applyNumberFormat="1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4" fontId="9" fillId="0" borderId="9" xfId="4" applyNumberFormat="1" applyFont="1" applyBorder="1"/>
    <xf numFmtId="0" fontId="22" fillId="0" borderId="0" xfId="4" applyFont="1"/>
    <xf numFmtId="49" fontId="22" fillId="0" borderId="0" xfId="4" applyNumberFormat="1" applyFont="1" applyAlignment="1">
      <alignment horizontal="center"/>
    </xf>
    <xf numFmtId="49" fontId="22" fillId="0" borderId="0" xfId="4" applyNumberFormat="1" applyFont="1"/>
    <xf numFmtId="0" fontId="9" fillId="0" borderId="0" xfId="4" applyFont="1"/>
    <xf numFmtId="0" fontId="9" fillId="0" borderId="0" xfId="4" applyFont="1" applyAlignment="1">
      <alignment horizontal="center"/>
    </xf>
    <xf numFmtId="0" fontId="9" fillId="6" borderId="0" xfId="4" applyFont="1" applyFill="1"/>
    <xf numFmtId="1" fontId="22" fillId="0" borderId="0" xfId="4" applyNumberFormat="1" applyFont="1" applyAlignment="1">
      <alignment horizontal="center"/>
    </xf>
    <xf numFmtId="0" fontId="22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165" fontId="22" fillId="0" borderId="0" xfId="4" applyNumberFormat="1" applyFont="1"/>
    <xf numFmtId="0" fontId="3" fillId="0" borderId="0" xfId="3" applyFont="1"/>
    <xf numFmtId="0" fontId="7" fillId="0" borderId="0" xfId="3" applyFont="1"/>
    <xf numFmtId="49" fontId="3" fillId="0" borderId="6" xfId="21" applyNumberFormat="1" applyFont="1" applyBorder="1" applyAlignment="1">
      <alignment horizontal="center"/>
    </xf>
    <xf numFmtId="49" fontId="3" fillId="0" borderId="10" xfId="3" applyNumberFormat="1" applyFont="1" applyBorder="1" applyAlignment="1">
      <alignment horizontal="center"/>
    </xf>
    <xf numFmtId="49" fontId="3" fillId="0" borderId="7" xfId="21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5" xfId="4" applyFont="1" applyBorder="1"/>
    <xf numFmtId="0" fontId="25" fillId="0" borderId="0" xfId="0" applyFont="1" applyAlignment="1">
      <alignment wrapText="1"/>
    </xf>
    <xf numFmtId="0" fontId="7" fillId="0" borderId="5" xfId="4" applyFont="1" applyBorder="1"/>
    <xf numFmtId="0" fontId="25" fillId="0" borderId="2" xfId="0" applyFont="1" applyBorder="1"/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26" fillId="0" borderId="0" xfId="4" applyNumberFormat="1" applyFont="1"/>
    <xf numFmtId="0" fontId="7" fillId="2" borderId="2" xfId="4" applyFont="1" applyFill="1" applyBorder="1" applyAlignment="1">
      <alignment horizontal="left" vertical="center" wrapText="1"/>
    </xf>
    <xf numFmtId="4" fontId="7" fillId="0" borderId="6" xfId="4" applyNumberFormat="1" applyFont="1" applyBorder="1"/>
    <xf numFmtId="4" fontId="3" fillId="0" borderId="6" xfId="4" applyNumberFormat="1" applyFont="1" applyBorder="1"/>
    <xf numFmtId="4" fontId="7" fillId="0" borderId="2" xfId="4" applyNumberFormat="1" applyFont="1" applyBorder="1"/>
    <xf numFmtId="4" fontId="3" fillId="0" borderId="2" xfId="4" applyNumberFormat="1" applyFont="1" applyBorder="1"/>
    <xf numFmtId="4" fontId="6" fillId="0" borderId="0" xfId="3" applyNumberFormat="1"/>
    <xf numFmtId="0" fontId="3" fillId="2" borderId="0" xfId="4" applyFont="1" applyFill="1" applyAlignment="1">
      <alignment horizontal="center" wrapText="1"/>
    </xf>
    <xf numFmtId="49" fontId="7" fillId="2" borderId="2" xfId="3" applyNumberFormat="1" applyFont="1" applyFill="1" applyBorder="1" applyAlignment="1">
      <alignment horizontal="center"/>
    </xf>
    <xf numFmtId="0" fontId="25" fillId="0" borderId="2" xfId="0" applyFont="1" applyBorder="1" applyAlignment="1">
      <alignment wrapText="1"/>
    </xf>
    <xf numFmtId="4" fontId="3" fillId="0" borderId="2" xfId="4" applyNumberFormat="1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wrapText="1"/>
    </xf>
    <xf numFmtId="2" fontId="13" fillId="0" borderId="1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11" fillId="0" borderId="1" xfId="1" applyNumberFormat="1" applyFont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4" fontId="3" fillId="0" borderId="0" xfId="4" applyNumberFormat="1" applyFont="1"/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1" applyFont="1" applyAlignment="1">
      <alignment horizontal="right"/>
    </xf>
    <xf numFmtId="0" fontId="3" fillId="2" borderId="0" xfId="4" applyFont="1" applyFill="1" applyAlignment="1">
      <alignment horizontal="center" wrapText="1"/>
    </xf>
    <xf numFmtId="0" fontId="6" fillId="10" borderId="0" xfId="4" applyFill="1"/>
    <xf numFmtId="4" fontId="6" fillId="0" borderId="0" xfId="4" applyNumberFormat="1"/>
    <xf numFmtId="4" fontId="2" fillId="0" borderId="0" xfId="1" applyNumberFormat="1" applyAlignment="1">
      <alignment horizontal="center"/>
    </xf>
    <xf numFmtId="0" fontId="29" fillId="0" borderId="0" xfId="1" applyFont="1"/>
    <xf numFmtId="4" fontId="3" fillId="0" borderId="9" xfId="3" applyNumberFormat="1" applyFont="1" applyBorder="1"/>
    <xf numFmtId="0" fontId="3" fillId="0" borderId="0" xfId="1" applyFont="1" applyAlignment="1">
      <alignment horizontal="right"/>
    </xf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8" fillId="0" borderId="0" xfId="1" applyFont="1" applyAlignment="1">
      <alignment horizontal="center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 wrapText="1"/>
    </xf>
    <xf numFmtId="0" fontId="9" fillId="0" borderId="0" xfId="3" applyFont="1"/>
    <xf numFmtId="0" fontId="9" fillId="0" borderId="10" xfId="3" applyFont="1" applyBorder="1"/>
    <xf numFmtId="0" fontId="8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3" fillId="0" borderId="0" xfId="4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3" fillId="2" borderId="0" xfId="4" applyFont="1" applyFill="1" applyAlignment="1">
      <alignment horizontal="right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center"/>
    </xf>
    <xf numFmtId="0" fontId="3" fillId="2" borderId="0" xfId="4" applyFont="1" applyFill="1" applyAlignment="1">
      <alignment horizontal="center" wrapText="1"/>
    </xf>
    <xf numFmtId="0" fontId="7" fillId="0" borderId="11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7" fillId="0" borderId="0" xfId="3" applyFont="1" applyAlignment="1">
      <alignment horizontal="center" wrapText="1"/>
    </xf>
    <xf numFmtId="0" fontId="3" fillId="0" borderId="10" xfId="3" applyFont="1" applyBorder="1"/>
    <xf numFmtId="0" fontId="3" fillId="0" borderId="1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wrapText="1"/>
    </xf>
    <xf numFmtId="0" fontId="3" fillId="0" borderId="0" xfId="3" applyFont="1" applyAlignment="1">
      <alignment horizontal="justify" vertical="top"/>
    </xf>
    <xf numFmtId="0" fontId="3" fillId="2" borderId="0" xfId="4" applyFont="1" applyFill="1" applyAlignment="1">
      <alignment horizontal="justify" vertical="top"/>
    </xf>
  </cellXfs>
  <cellStyles count="22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3.%203%20&#1057;&#1074;&#1086;&#1076;&#1085;&#1072;&#1103;%20&#1073;&#1102;&#1076;&#1078;&#1077;&#1090;&#1085;&#1072;&#1103;%20&#1088;&#1086;&#1089;&#1087;&#1080;&#1089;&#1100;%20&#1085;&#1072;%202019%20&#1075;&#1086;&#1076;%20_&#1048;&#1079;&#1084;&#1077;&#1085;&#1077;&#1085;&#1080;&#1103;%20&#1085;&#1072;%2029.07.2019%20&#1087;&#1088;&#1086;&#1077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3.%206%20&#1057;&#1074;&#1086;&#1076;&#1085;&#1072;&#1103;%20&#1073;&#1102;&#1076;&#1078;&#1077;&#1090;&#1085;&#1072;&#1103;%20&#1088;&#1086;&#1089;&#1087;&#1080;&#1089;&#1100;%20&#1085;&#1072;%202019%20&#1075;&#1086;&#1076;%20_&#1048;&#1079;&#1084;&#1077;&#1085;&#1077;&#1085;&#1080;&#1103;%20&#1085;&#1072;%2008.11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на 2019"/>
      <sheetName val="СВОДНАЯ БР Изменеия в Январе"/>
      <sheetName val="СВОДНАЯ БР Изм. в Феврале 19.02"/>
      <sheetName val="СВОДНАЯ БР Изм. в июле15.07"/>
      <sheetName val="СВОДНАЯ БР Изм. ИЮЛЬ 29.07 "/>
      <sheetName val="Бюджетная Роспись 2019 МС"/>
      <sheetName val="Бюдж. Роспись Февраль МС"/>
      <sheetName val="БР_МС Изм.29 ИЮЛЯ"/>
      <sheetName val="Бюджетная Роспись 2019_МА"/>
      <sheetName val="БР 2019_МА Изменения в Январе"/>
      <sheetName val="БР _МА Изм. Февраль 04.02.19"/>
      <sheetName val="БР _МА Изм. Февраль 19.02.19"/>
      <sheetName val="БР _МА Изм. Март 12.03.19"/>
      <sheetName val="БР _МА Изм. Июнь 28.06.19 (2)"/>
      <sheetName val="БР _МА Изм. Июль 15.07.19 (3)"/>
      <sheetName val="БР _МА Изм. Июль 29.07.19 (4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E10">
            <v>5525.7</v>
          </cell>
        </row>
        <row r="11">
          <cell r="E11">
            <v>5441.7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55">
          <cell r="F55">
            <v>14.7</v>
          </cell>
        </row>
        <row r="56">
          <cell r="F56">
            <v>14.7</v>
          </cell>
        </row>
        <row r="66">
          <cell r="F66">
            <v>84</v>
          </cell>
        </row>
        <row r="67">
          <cell r="F67">
            <v>84</v>
          </cell>
        </row>
        <row r="68">
          <cell r="F68">
            <v>84</v>
          </cell>
        </row>
        <row r="69">
          <cell r="F69">
            <v>84</v>
          </cell>
        </row>
        <row r="109">
          <cell r="F109">
            <v>9</v>
          </cell>
        </row>
        <row r="110">
          <cell r="F110">
            <v>9</v>
          </cell>
        </row>
        <row r="169">
          <cell r="F169">
            <v>50</v>
          </cell>
        </row>
        <row r="170">
          <cell r="F170">
            <v>50</v>
          </cell>
        </row>
        <row r="171">
          <cell r="F171">
            <v>50</v>
          </cell>
        </row>
        <row r="172">
          <cell r="F172">
            <v>50</v>
          </cell>
        </row>
        <row r="173">
          <cell r="F173">
            <v>50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  <row r="380">
          <cell r="F380">
            <v>10967.599999999999</v>
          </cell>
        </row>
        <row r="381">
          <cell r="F381">
            <v>6983.4</v>
          </cell>
        </row>
        <row r="382">
          <cell r="F382">
            <v>6983.4</v>
          </cell>
        </row>
        <row r="383">
          <cell r="F383">
            <v>6983.4</v>
          </cell>
        </row>
        <row r="387">
          <cell r="F387">
            <v>3984.2</v>
          </cell>
        </row>
        <row r="388">
          <cell r="F388">
            <v>3984.2</v>
          </cell>
        </row>
        <row r="389">
          <cell r="F389">
            <v>3984.2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на 2019"/>
      <sheetName val="СВОДНАЯ БР Изменеия в Январе"/>
      <sheetName val="СВОДНАЯ БР Изм. в Феврале 19.02"/>
      <sheetName val="СВОДНАЯ БР Изм. в июле15.07"/>
      <sheetName val="СВОДНАЯ БР Изм. ИЮЛЬ 29.07 "/>
      <sheetName val="СВОДНАЯ БР Изм. АВГУ 29.08  "/>
      <sheetName val="СВОДНАЯ БР Изм.СЕНТ 25.09."/>
      <sheetName val="СВОДНАЯ БР Изм.ноябрь 08.11. "/>
      <sheetName val="Бюджетная Роспись 2019 МС"/>
      <sheetName val="Бюдж. Роспись Февраль МС"/>
      <sheetName val="БР_МС Изм.29 ИЮЛЯ"/>
      <sheetName val="БР_МС Изм.28 октября"/>
      <sheetName val="Бюджетная Роспись 2019_МА"/>
      <sheetName val="БР 2019_МА Изменения в Январе"/>
      <sheetName val="БР _МА Изм. Февраль 04.02.19"/>
      <sheetName val="БР _МА Изм. Февраль 19.02.19"/>
      <sheetName val="БР _МА Изм. Март 12.03.19"/>
      <sheetName val="БР _МА Изм. Март 23.04.19 (3)"/>
      <sheetName val="БР _МА Изм. Июнь 28.06.19 (2)"/>
      <sheetName val="БР _МА Изм. Июль 15.07.19 (4)"/>
      <sheetName val="БР _МА Изм. Июль 29.07.19 (3)"/>
      <sheetName val="БР _МА Изм. Июль 29.08.19"/>
      <sheetName val="БР _МА Изм. сентяб 25.09.19 (2)"/>
      <sheetName val="БР _МА Изм. октябр 28.10.19"/>
      <sheetName val="БР _МА Изм. ноябрь 08.11.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9">
          <cell r="E189">
            <v>91953.4</v>
          </cell>
        </row>
      </sheetData>
      <sheetData sheetId="6" refreshError="1"/>
      <sheetData sheetId="7"/>
      <sheetData sheetId="8" refreshError="1"/>
      <sheetData sheetId="9" refreshError="1"/>
      <sheetData sheetId="10">
        <row r="10">
          <cell r="F10">
            <v>5525.7</v>
          </cell>
        </row>
        <row r="11">
          <cell r="F11">
            <v>5441.7</v>
          </cell>
        </row>
        <row r="12">
          <cell r="F12">
            <v>1275.7</v>
          </cell>
        </row>
        <row r="13">
          <cell r="F13">
            <v>1275.7</v>
          </cell>
        </row>
        <row r="14">
          <cell r="F14">
            <v>1275.7</v>
          </cell>
        </row>
        <row r="15">
          <cell r="F15">
            <v>1275.7</v>
          </cell>
        </row>
        <row r="22">
          <cell r="F22">
            <v>4166</v>
          </cell>
        </row>
        <row r="23">
          <cell r="F23">
            <v>292.7</v>
          </cell>
        </row>
        <row r="24">
          <cell r="F24">
            <v>292.7</v>
          </cell>
        </row>
        <row r="25">
          <cell r="F25">
            <v>292.7</v>
          </cell>
        </row>
        <row r="29">
          <cell r="F29">
            <v>3873.2999999999997</v>
          </cell>
        </row>
        <row r="30">
          <cell r="F30">
            <v>2168.9</v>
          </cell>
        </row>
        <row r="31">
          <cell r="F31">
            <v>2168.9</v>
          </cell>
        </row>
        <row r="38">
          <cell r="F38">
            <v>1689.6999999999998</v>
          </cell>
        </row>
        <row r="39">
          <cell r="F39">
            <v>1689.6999999999998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29">
          <cell r="F129">
            <v>751.3</v>
          </cell>
        </row>
        <row r="130">
          <cell r="F130">
            <v>751.3</v>
          </cell>
        </row>
        <row r="131">
          <cell r="F131">
            <v>751.3</v>
          </cell>
        </row>
        <row r="132">
          <cell r="F132">
            <v>751.3</v>
          </cell>
        </row>
        <row r="133">
          <cell r="F133">
            <v>637.79999999999995</v>
          </cell>
        </row>
        <row r="134">
          <cell r="F134">
            <v>637.79999999999995</v>
          </cell>
        </row>
        <row r="141">
          <cell r="F141">
            <v>113.5</v>
          </cell>
        </row>
        <row r="142">
          <cell r="F142">
            <v>113.5</v>
          </cell>
        </row>
        <row r="165">
          <cell r="F165">
            <v>731.7</v>
          </cell>
        </row>
        <row r="166">
          <cell r="F166">
            <v>731.7</v>
          </cell>
        </row>
        <row r="176">
          <cell r="F176">
            <v>61</v>
          </cell>
        </row>
        <row r="177">
          <cell r="F177">
            <v>61</v>
          </cell>
        </row>
        <row r="393">
          <cell r="F393">
            <v>3972.7000000000003</v>
          </cell>
        </row>
        <row r="394">
          <cell r="F394">
            <v>1531.6</v>
          </cell>
        </row>
        <row r="395">
          <cell r="F395">
            <v>1531.6</v>
          </cell>
        </row>
        <row r="396">
          <cell r="F396">
            <v>1531.6</v>
          </cell>
        </row>
        <row r="397">
          <cell r="F397">
            <v>1531.6</v>
          </cell>
        </row>
        <row r="401">
          <cell r="F401">
            <v>2441.1000000000004</v>
          </cell>
        </row>
        <row r="402">
          <cell r="F402">
            <v>2441.1000000000004</v>
          </cell>
        </row>
        <row r="403">
          <cell r="F403">
            <v>2441.1000000000004</v>
          </cell>
        </row>
      </sheetData>
      <sheetData sheetId="22">
        <row r="10">
          <cell r="F10">
            <v>86427.7</v>
          </cell>
        </row>
        <row r="11">
          <cell r="F11">
            <v>14672.6</v>
          </cell>
        </row>
        <row r="12">
          <cell r="F12">
            <v>14297.9</v>
          </cell>
        </row>
        <row r="13">
          <cell r="F13">
            <v>1275.7</v>
          </cell>
        </row>
        <row r="14">
          <cell r="F14">
            <v>1275.7</v>
          </cell>
        </row>
        <row r="15">
          <cell r="F15">
            <v>1275.7</v>
          </cell>
        </row>
        <row r="22">
          <cell r="F22">
            <v>10752.5</v>
          </cell>
        </row>
        <row r="58">
          <cell r="F58">
            <v>449.8</v>
          </cell>
        </row>
        <row r="59">
          <cell r="F59">
            <v>449.8</v>
          </cell>
        </row>
        <row r="66">
          <cell r="F66">
            <v>1819.9</v>
          </cell>
        </row>
        <row r="67">
          <cell r="F67">
            <v>1689</v>
          </cell>
        </row>
        <row r="68">
          <cell r="F68">
            <v>1689</v>
          </cell>
        </row>
        <row r="80">
          <cell r="F80">
            <v>130.9</v>
          </cell>
        </row>
        <row r="81">
          <cell r="F81">
            <v>130.9</v>
          </cell>
        </row>
        <row r="97">
          <cell r="F97">
            <v>344.7</v>
          </cell>
        </row>
        <row r="98">
          <cell r="F98">
            <v>200</v>
          </cell>
        </row>
        <row r="99">
          <cell r="F99">
            <v>200</v>
          </cell>
        </row>
        <row r="100">
          <cell r="F100">
            <v>200</v>
          </cell>
        </row>
        <row r="101">
          <cell r="F101">
            <v>200</v>
          </cell>
        </row>
        <row r="105">
          <cell r="F105">
            <v>137.5</v>
          </cell>
        </row>
        <row r="106">
          <cell r="F106">
            <v>137.5</v>
          </cell>
        </row>
        <row r="107">
          <cell r="F107">
            <v>137.5</v>
          </cell>
        </row>
        <row r="111">
          <cell r="F111">
            <v>7.2</v>
          </cell>
        </row>
        <row r="112">
          <cell r="F112">
            <v>7.2</v>
          </cell>
        </row>
        <row r="113">
          <cell r="F113">
            <v>7.2</v>
          </cell>
        </row>
        <row r="154">
          <cell r="F154">
            <v>34964.5</v>
          </cell>
        </row>
        <row r="155">
          <cell r="F155">
            <v>34964.5</v>
          </cell>
        </row>
        <row r="156">
          <cell r="F156">
            <v>8859.5</v>
          </cell>
        </row>
        <row r="158">
          <cell r="F158">
            <v>8066.7999999999993</v>
          </cell>
        </row>
        <row r="159">
          <cell r="F159">
            <v>8066.7999999999993</v>
          </cell>
        </row>
        <row r="188">
          <cell r="F188">
            <v>26105</v>
          </cell>
        </row>
        <row r="189">
          <cell r="F189">
            <v>5017.7</v>
          </cell>
        </row>
        <row r="190">
          <cell r="F190">
            <v>5017.7</v>
          </cell>
        </row>
        <row r="191">
          <cell r="F191">
            <v>5017.7</v>
          </cell>
        </row>
        <row r="195">
          <cell r="F195">
            <v>721.4</v>
          </cell>
        </row>
        <row r="196">
          <cell r="F196">
            <v>721.4</v>
          </cell>
        </row>
        <row r="197">
          <cell r="F197">
            <v>721.4</v>
          </cell>
        </row>
        <row r="204">
          <cell r="F204">
            <v>826.3</v>
          </cell>
        </row>
        <row r="205">
          <cell r="F205">
            <v>826.3</v>
          </cell>
        </row>
        <row r="206">
          <cell r="F206">
            <v>826.3</v>
          </cell>
        </row>
        <row r="210">
          <cell r="F210">
            <v>9603</v>
          </cell>
        </row>
        <row r="211">
          <cell r="F211">
            <v>9603</v>
          </cell>
        </row>
        <row r="212">
          <cell r="F212">
            <v>9603</v>
          </cell>
        </row>
        <row r="218">
          <cell r="F218">
            <v>4609</v>
          </cell>
        </row>
        <row r="219">
          <cell r="F219">
            <v>4609</v>
          </cell>
        </row>
        <row r="220">
          <cell r="F220">
            <v>4609</v>
          </cell>
        </row>
        <row r="224">
          <cell r="F224">
            <v>4862</v>
          </cell>
        </row>
        <row r="225">
          <cell r="F225">
            <v>4862</v>
          </cell>
        </row>
        <row r="226">
          <cell r="F226">
            <v>4862</v>
          </cell>
        </row>
        <row r="236">
          <cell r="F236">
            <v>465.6</v>
          </cell>
        </row>
        <row r="237">
          <cell r="F237">
            <v>465.6</v>
          </cell>
        </row>
        <row r="238">
          <cell r="F238">
            <v>465.6</v>
          </cell>
        </row>
        <row r="245">
          <cell r="F245">
            <v>822.3</v>
          </cell>
        </row>
        <row r="246">
          <cell r="F246">
            <v>150.30000000000001</v>
          </cell>
        </row>
        <row r="247">
          <cell r="F247">
            <v>150.30000000000001</v>
          </cell>
        </row>
        <row r="248">
          <cell r="F248">
            <v>150.30000000000001</v>
          </cell>
        </row>
        <row r="249">
          <cell r="F249">
            <v>150.30000000000001</v>
          </cell>
        </row>
        <row r="253">
          <cell r="F253">
            <v>672</v>
          </cell>
        </row>
        <row r="254">
          <cell r="F254">
            <v>107</v>
          </cell>
        </row>
        <row r="255">
          <cell r="F255">
            <v>107</v>
          </cell>
        </row>
        <row r="256">
          <cell r="F256">
            <v>107</v>
          </cell>
        </row>
        <row r="263">
          <cell r="F263">
            <v>565</v>
          </cell>
        </row>
        <row r="264">
          <cell r="F264">
            <v>24</v>
          </cell>
        </row>
        <row r="265">
          <cell r="F265">
            <v>24</v>
          </cell>
        </row>
        <row r="266">
          <cell r="F266">
            <v>24</v>
          </cell>
        </row>
        <row r="270">
          <cell r="F270">
            <v>269</v>
          </cell>
        </row>
        <row r="271">
          <cell r="F271">
            <v>269</v>
          </cell>
        </row>
        <row r="272">
          <cell r="F272">
            <v>269</v>
          </cell>
        </row>
        <row r="276">
          <cell r="F276">
            <v>224</v>
          </cell>
        </row>
        <row r="277">
          <cell r="F277">
            <v>224</v>
          </cell>
        </row>
        <row r="278">
          <cell r="F278">
            <v>224</v>
          </cell>
        </row>
        <row r="294">
          <cell r="F294">
            <v>5654.6</v>
          </cell>
        </row>
        <row r="295">
          <cell r="F295">
            <v>2749.1</v>
          </cell>
        </row>
        <row r="296">
          <cell r="F296">
            <v>2749.1</v>
          </cell>
        </row>
        <row r="297">
          <cell r="F297">
            <v>2749.1</v>
          </cell>
        </row>
        <row r="298">
          <cell r="F298">
            <v>2749.1</v>
          </cell>
        </row>
        <row r="299">
          <cell r="F299">
            <v>2749.1</v>
          </cell>
        </row>
        <row r="306">
          <cell r="F306">
            <v>2905.5</v>
          </cell>
        </row>
        <row r="307">
          <cell r="F307">
            <v>2905.5</v>
          </cell>
        </row>
        <row r="308">
          <cell r="F308">
            <v>2905.5</v>
          </cell>
        </row>
        <row r="309">
          <cell r="F309">
            <v>2905.5</v>
          </cell>
        </row>
        <row r="310">
          <cell r="F310">
            <v>2905.5</v>
          </cell>
        </row>
        <row r="320">
          <cell r="F320">
            <v>13457.599999999999</v>
          </cell>
        </row>
        <row r="321">
          <cell r="F321">
            <v>235.70000000000005</v>
          </cell>
        </row>
        <row r="322">
          <cell r="F322">
            <v>235.70000000000005</v>
          </cell>
        </row>
        <row r="323">
          <cell r="F323">
            <v>235.70000000000005</v>
          </cell>
        </row>
        <row r="324">
          <cell r="F324">
            <v>235.70000000000005</v>
          </cell>
        </row>
        <row r="328">
          <cell r="F328">
            <v>2254.3000000000002</v>
          </cell>
        </row>
        <row r="329">
          <cell r="F329">
            <v>2254.3000000000002</v>
          </cell>
        </row>
        <row r="330">
          <cell r="F330">
            <v>2254.3000000000002</v>
          </cell>
        </row>
        <row r="331">
          <cell r="F331">
            <v>2254.3000000000002</v>
          </cell>
        </row>
        <row r="348">
          <cell r="F348">
            <v>12082.1</v>
          </cell>
        </row>
        <row r="349">
          <cell r="F349">
            <v>12082.1</v>
          </cell>
        </row>
        <row r="350">
          <cell r="F350">
            <v>12082.1</v>
          </cell>
        </row>
        <row r="351">
          <cell r="F351">
            <v>486</v>
          </cell>
        </row>
        <row r="352">
          <cell r="F352">
            <v>486</v>
          </cell>
        </row>
        <row r="353">
          <cell r="F353">
            <v>486</v>
          </cell>
        </row>
        <row r="360">
          <cell r="F360">
            <v>11596.1</v>
          </cell>
        </row>
        <row r="361">
          <cell r="F361">
            <v>9253.2000000000007</v>
          </cell>
        </row>
        <row r="362">
          <cell r="F362">
            <v>9253.2000000000007</v>
          </cell>
        </row>
        <row r="371">
          <cell r="F371">
            <v>2340.9</v>
          </cell>
        </row>
        <row r="372">
          <cell r="F372">
            <v>2340.9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  <row r="184">
          <cell r="E184">
            <v>2384.8000000000002</v>
          </cell>
        </row>
        <row r="185">
          <cell r="E185">
            <v>2384.8000000000002</v>
          </cell>
        </row>
        <row r="186">
          <cell r="E186">
            <v>54.3</v>
          </cell>
        </row>
        <row r="187">
          <cell r="E187">
            <v>54.3</v>
          </cell>
        </row>
        <row r="188">
          <cell r="E188">
            <v>2</v>
          </cell>
        </row>
        <row r="189">
          <cell r="E189">
            <v>2</v>
          </cell>
        </row>
        <row r="190">
          <cell r="E190">
            <v>88634.2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93"/>
  <sheetViews>
    <sheetView view="pageBreakPreview" zoomScale="80" zoomScaleNormal="80" zoomScaleSheetLayoutView="80" zoomScalePageLayoutView="80" workbookViewId="0">
      <selection activeCell="A2" sqref="A2:E3"/>
    </sheetView>
  </sheetViews>
  <sheetFormatPr defaultRowHeight="12.75" x14ac:dyDescent="0.2"/>
  <cols>
    <col min="1" max="1" width="13" style="5" customWidth="1"/>
    <col min="2" max="2" width="35.42578125" style="5" customWidth="1"/>
    <col min="3" max="3" width="77" style="5" customWidth="1"/>
    <col min="4" max="4" width="20" style="5" customWidth="1"/>
    <col min="5" max="5" width="16" style="5" hidden="1" customWidth="1"/>
    <col min="6" max="6" width="14" style="5" hidden="1" customWidth="1"/>
    <col min="7" max="7" width="14.140625" style="5" hidden="1" customWidth="1"/>
    <col min="8" max="8" width="17.140625" style="5" hidden="1" customWidth="1"/>
    <col min="9" max="9" width="0.140625" style="5" customWidth="1"/>
    <col min="10" max="10" width="25" style="5" customWidth="1"/>
    <col min="11" max="11" width="19" style="5" customWidth="1"/>
    <col min="12" max="16384" width="9.140625" style="5"/>
  </cols>
  <sheetData>
    <row r="1" spans="1:11" ht="20.25" x14ac:dyDescent="0.3">
      <c r="A1" s="302" t="s">
        <v>321</v>
      </c>
      <c r="B1" s="302"/>
      <c r="C1" s="302"/>
      <c r="D1" s="302"/>
      <c r="E1" s="1"/>
      <c r="F1" s="2"/>
      <c r="G1" s="3"/>
      <c r="H1" s="4"/>
    </row>
    <row r="2" spans="1:11" ht="21.75" customHeight="1" x14ac:dyDescent="0.3">
      <c r="A2" s="340" t="s">
        <v>369</v>
      </c>
      <c r="B2" s="340"/>
      <c r="C2" s="340"/>
      <c r="D2" s="340"/>
      <c r="E2" s="340"/>
      <c r="F2" s="6"/>
      <c r="G2" s="6"/>
      <c r="H2" s="6"/>
    </row>
    <row r="3" spans="1:11" ht="20.25" customHeight="1" x14ac:dyDescent="0.3">
      <c r="A3" s="340"/>
      <c r="B3" s="340"/>
      <c r="C3" s="340"/>
      <c r="D3" s="340"/>
      <c r="E3" s="340"/>
      <c r="F3" s="303"/>
      <c r="G3" s="303"/>
      <c r="H3" s="303"/>
      <c r="I3" s="303"/>
    </row>
    <row r="4" spans="1:11" ht="20.25" x14ac:dyDescent="0.3">
      <c r="A4" s="7"/>
      <c r="B4" s="6"/>
      <c r="C4" s="8" t="s">
        <v>0</v>
      </c>
      <c r="D4" s="9" t="s">
        <v>1</v>
      </c>
      <c r="E4" s="10"/>
      <c r="F4" s="11"/>
      <c r="G4" s="12"/>
      <c r="H4" s="12"/>
    </row>
    <row r="5" spans="1:11" ht="20.25" x14ac:dyDescent="0.3">
      <c r="A5" s="7"/>
      <c r="B5" s="6"/>
      <c r="C5" s="8"/>
      <c r="D5" s="9"/>
      <c r="E5" s="10"/>
      <c r="F5" s="11"/>
      <c r="G5" s="12"/>
      <c r="H5" s="12"/>
    </row>
    <row r="6" spans="1:11" ht="18.75" x14ac:dyDescent="0.3">
      <c r="A6" s="13"/>
      <c r="B6" s="13"/>
      <c r="C6" s="10"/>
      <c r="D6" s="10"/>
      <c r="E6" s="14"/>
      <c r="F6" s="15"/>
      <c r="G6" s="16"/>
      <c r="H6" s="16"/>
    </row>
    <row r="7" spans="1:11" ht="41.25" customHeight="1" x14ac:dyDescent="0.3">
      <c r="A7" s="17"/>
      <c r="B7" s="304" t="s">
        <v>293</v>
      </c>
      <c r="C7" s="304"/>
      <c r="D7" s="17"/>
      <c r="E7" s="18"/>
      <c r="F7" s="13"/>
      <c r="G7" s="13"/>
      <c r="H7" s="13"/>
    </row>
    <row r="8" spans="1:11" ht="16.5" thickBot="1" x14ac:dyDescent="0.3">
      <c r="A8" s="13"/>
      <c r="B8" s="305"/>
      <c r="C8" s="305"/>
      <c r="D8" s="19"/>
      <c r="E8" s="18"/>
      <c r="F8" s="20"/>
      <c r="G8" s="13"/>
      <c r="H8" s="13"/>
    </row>
    <row r="9" spans="1:11" s="25" customFormat="1" ht="87.75" customHeight="1" thickBot="1" x14ac:dyDescent="0.25">
      <c r="A9" s="21" t="s">
        <v>2</v>
      </c>
      <c r="B9" s="21" t="s">
        <v>3</v>
      </c>
      <c r="C9" s="21" t="s">
        <v>4</v>
      </c>
      <c r="D9" s="22" t="s">
        <v>5</v>
      </c>
      <c r="E9" s="23" t="s">
        <v>6</v>
      </c>
      <c r="F9" s="24" t="s">
        <v>7</v>
      </c>
      <c r="G9" s="24" t="s">
        <v>8</v>
      </c>
      <c r="H9" s="268" t="s">
        <v>9</v>
      </c>
      <c r="I9" s="281" t="s">
        <v>308</v>
      </c>
    </row>
    <row r="10" spans="1:11" s="25" customFormat="1" ht="20.25" x14ac:dyDescent="0.3">
      <c r="A10" s="26">
        <v>1</v>
      </c>
      <c r="B10" s="26">
        <v>2</v>
      </c>
      <c r="C10" s="27">
        <v>3</v>
      </c>
      <c r="D10" s="28">
        <v>4</v>
      </c>
      <c r="E10" s="29">
        <v>6</v>
      </c>
      <c r="F10" s="30">
        <v>7</v>
      </c>
      <c r="G10" s="30">
        <v>8</v>
      </c>
      <c r="H10" s="269">
        <v>9</v>
      </c>
      <c r="I10" s="282"/>
      <c r="J10" s="31"/>
    </row>
    <row r="11" spans="1:11" s="25" customFormat="1" ht="20.25" x14ac:dyDescent="0.3">
      <c r="A11" s="32" t="s">
        <v>10</v>
      </c>
      <c r="B11" s="33" t="s">
        <v>11</v>
      </c>
      <c r="C11" s="34" t="s">
        <v>12</v>
      </c>
      <c r="D11" s="35">
        <f>D12+D26+D31+D46</f>
        <v>74140.2</v>
      </c>
      <c r="E11" s="36" t="e">
        <f>E12+#REF!+#REF!+#REF!+E31</f>
        <v>#REF!</v>
      </c>
      <c r="F11" s="37" t="e">
        <f>F12+#REF!+#REF!+#REF!+F31</f>
        <v>#REF!</v>
      </c>
      <c r="G11" s="37" t="e">
        <f>G12+#REF!+#REF!+#REF!+G31</f>
        <v>#REF!</v>
      </c>
      <c r="H11" s="270" t="e">
        <f>H12+#REF!+#REF!+#REF!+H31</f>
        <v>#REF!</v>
      </c>
      <c r="I11" s="283"/>
      <c r="K11" s="38"/>
    </row>
    <row r="12" spans="1:11" s="25" customFormat="1" ht="20.25" x14ac:dyDescent="0.3">
      <c r="A12" s="39" t="s">
        <v>10</v>
      </c>
      <c r="B12" s="33" t="s">
        <v>13</v>
      </c>
      <c r="C12" s="34" t="s">
        <v>14</v>
      </c>
      <c r="D12" s="40">
        <f>D13+D21+D24</f>
        <v>68654.7</v>
      </c>
      <c r="E12" s="41">
        <f>E13+E21</f>
        <v>6129.2</v>
      </c>
      <c r="F12" s="41">
        <f>F13+F21</f>
        <v>12929.8</v>
      </c>
      <c r="G12" s="41">
        <f>G13+G21</f>
        <v>9439.2000000000007</v>
      </c>
      <c r="H12" s="271">
        <f>H13+H21</f>
        <v>7263.8</v>
      </c>
      <c r="I12" s="283"/>
      <c r="K12" s="38"/>
    </row>
    <row r="13" spans="1:11" s="25" customFormat="1" ht="40.5" x14ac:dyDescent="0.3">
      <c r="A13" s="39" t="s">
        <v>15</v>
      </c>
      <c r="B13" s="33" t="s">
        <v>16</v>
      </c>
      <c r="C13" s="34" t="s">
        <v>17</v>
      </c>
      <c r="D13" s="40">
        <f>D14+D17+D20</f>
        <v>35422.9</v>
      </c>
      <c r="E13" s="42">
        <f>E14+E17</f>
        <v>4477.3999999999996</v>
      </c>
      <c r="F13" s="42">
        <f>F14+F17</f>
        <v>10866.9</v>
      </c>
      <c r="G13" s="42">
        <f>G14+G17</f>
        <v>7613.2</v>
      </c>
      <c r="H13" s="53">
        <f>H14+H17</f>
        <v>5650.5</v>
      </c>
      <c r="I13" s="283"/>
      <c r="K13" s="38"/>
    </row>
    <row r="14" spans="1:11" s="25" customFormat="1" ht="60.75" x14ac:dyDescent="0.25">
      <c r="A14" s="39" t="s">
        <v>15</v>
      </c>
      <c r="B14" s="33" t="s">
        <v>18</v>
      </c>
      <c r="C14" s="34" t="s">
        <v>19</v>
      </c>
      <c r="D14" s="40">
        <f>D15+D16</f>
        <v>21122.7</v>
      </c>
      <c r="E14" s="43">
        <f>E15+E16</f>
        <v>3827.4</v>
      </c>
      <c r="F14" s="43">
        <f>F15+F16</f>
        <v>8856.6</v>
      </c>
      <c r="G14" s="43">
        <f>G15+G16</f>
        <v>5971</v>
      </c>
      <c r="H14" s="272">
        <f>H15+H16</f>
        <v>4977</v>
      </c>
      <c r="I14" s="283"/>
      <c r="K14" s="38"/>
    </row>
    <row r="15" spans="1:11" s="25" customFormat="1" ht="40.5" x14ac:dyDescent="0.25">
      <c r="A15" s="44" t="s">
        <v>15</v>
      </c>
      <c r="B15" s="45" t="s">
        <v>20</v>
      </c>
      <c r="C15" s="46" t="s">
        <v>19</v>
      </c>
      <c r="D15" s="47">
        <f>22402.8-1280.6</f>
        <v>21122.2</v>
      </c>
      <c r="E15" s="48">
        <f>3827.4-50</f>
        <v>3777.4</v>
      </c>
      <c r="F15" s="48">
        <f>6772.6+2084</f>
        <v>8856.6</v>
      </c>
      <c r="G15" s="48">
        <f>5100+871</f>
        <v>5971</v>
      </c>
      <c r="H15" s="273">
        <v>4977</v>
      </c>
      <c r="I15" s="283"/>
      <c r="K15" s="38"/>
    </row>
    <row r="16" spans="1:11" s="25" customFormat="1" ht="60.75" x14ac:dyDescent="0.25">
      <c r="A16" s="44" t="s">
        <v>15</v>
      </c>
      <c r="B16" s="45" t="s">
        <v>21</v>
      </c>
      <c r="C16" s="46" t="s">
        <v>22</v>
      </c>
      <c r="D16" s="47">
        <v>0.5</v>
      </c>
      <c r="E16" s="48">
        <v>50</v>
      </c>
      <c r="F16" s="48">
        <v>0</v>
      </c>
      <c r="G16" s="48">
        <v>0</v>
      </c>
      <c r="H16" s="273">
        <v>0</v>
      </c>
      <c r="I16" s="283"/>
      <c r="K16" s="38"/>
    </row>
    <row r="17" spans="1:11" s="25" customFormat="1" ht="60.75" x14ac:dyDescent="0.25">
      <c r="A17" s="39" t="s">
        <v>15</v>
      </c>
      <c r="B17" s="33" t="s">
        <v>23</v>
      </c>
      <c r="C17" s="34" t="s">
        <v>24</v>
      </c>
      <c r="D17" s="40">
        <f>D18+D19</f>
        <v>14300.1</v>
      </c>
      <c r="E17" s="43">
        <f>E18+E19</f>
        <v>650</v>
      </c>
      <c r="F17" s="43">
        <f>F18+F19</f>
        <v>2010.3</v>
      </c>
      <c r="G17" s="43">
        <f>G18+G19</f>
        <v>1642.2</v>
      </c>
      <c r="H17" s="272">
        <f>H18+H19</f>
        <v>673.5</v>
      </c>
      <c r="I17" s="283"/>
      <c r="K17" s="38"/>
    </row>
    <row r="18" spans="1:11" s="25" customFormat="1" ht="91.5" customHeight="1" x14ac:dyDescent="0.25">
      <c r="A18" s="44" t="s">
        <v>15</v>
      </c>
      <c r="B18" s="45" t="s">
        <v>25</v>
      </c>
      <c r="C18" s="46" t="s">
        <v>26</v>
      </c>
      <c r="D18" s="47">
        <v>14300</v>
      </c>
      <c r="E18" s="49">
        <f>650-100</f>
        <v>550</v>
      </c>
      <c r="F18" s="49">
        <v>2010.3</v>
      </c>
      <c r="G18" s="49">
        <v>1642.2</v>
      </c>
      <c r="H18" s="274">
        <v>673.5</v>
      </c>
      <c r="I18" s="283"/>
      <c r="K18" s="38"/>
    </row>
    <row r="19" spans="1:11" s="25" customFormat="1" ht="93" customHeight="1" x14ac:dyDescent="0.25">
      <c r="A19" s="44" t="s">
        <v>15</v>
      </c>
      <c r="B19" s="45" t="s">
        <v>27</v>
      </c>
      <c r="C19" s="46" t="s">
        <v>28</v>
      </c>
      <c r="D19" s="47">
        <v>0.1</v>
      </c>
      <c r="E19" s="48">
        <v>100</v>
      </c>
      <c r="F19" s="48">
        <v>0</v>
      </c>
      <c r="G19" s="48">
        <v>0</v>
      </c>
      <c r="H19" s="273">
        <v>0</v>
      </c>
      <c r="I19" s="283"/>
      <c r="K19" s="38"/>
    </row>
    <row r="20" spans="1:11" s="25" customFormat="1" ht="74.25" customHeight="1" x14ac:dyDescent="0.25">
      <c r="A20" s="39" t="s">
        <v>15</v>
      </c>
      <c r="B20" s="33" t="s">
        <v>29</v>
      </c>
      <c r="C20" s="34" t="s">
        <v>30</v>
      </c>
      <c r="D20" s="40">
        <v>0.1</v>
      </c>
      <c r="E20" s="48"/>
      <c r="F20" s="48"/>
      <c r="G20" s="48"/>
      <c r="H20" s="273"/>
      <c r="I20" s="283"/>
      <c r="K20" s="38"/>
    </row>
    <row r="21" spans="1:11" s="25" customFormat="1" ht="40.5" x14ac:dyDescent="0.25">
      <c r="A21" s="39" t="s">
        <v>15</v>
      </c>
      <c r="B21" s="33" t="s">
        <v>31</v>
      </c>
      <c r="C21" s="34" t="s">
        <v>32</v>
      </c>
      <c r="D21" s="40">
        <f>D22+D23</f>
        <v>30831.8</v>
      </c>
      <c r="E21" s="43">
        <f>E22+E23</f>
        <v>1651.8</v>
      </c>
      <c r="F21" s="43">
        <f>F22+F23</f>
        <v>2062.9</v>
      </c>
      <c r="G21" s="43">
        <f>G22+G23</f>
        <v>1826</v>
      </c>
      <c r="H21" s="272">
        <f>H22+H23</f>
        <v>1613.3</v>
      </c>
      <c r="I21" s="283"/>
      <c r="K21" s="38"/>
    </row>
    <row r="22" spans="1:11" s="25" customFormat="1" ht="40.5" x14ac:dyDescent="0.25">
      <c r="A22" s="44" t="s">
        <v>15</v>
      </c>
      <c r="B22" s="45" t="s">
        <v>33</v>
      </c>
      <c r="C22" s="46" t="s">
        <v>34</v>
      </c>
      <c r="D22" s="47">
        <v>30797.200000000001</v>
      </c>
      <c r="E22" s="49">
        <f>950+111.8-50+590</f>
        <v>1601.8</v>
      </c>
      <c r="F22" s="49">
        <f>2100-37.1</f>
        <v>2062.9</v>
      </c>
      <c r="G22" s="49">
        <f>1834-8</f>
        <v>1826</v>
      </c>
      <c r="H22" s="274">
        <f>900-66.7+780</f>
        <v>1613.3</v>
      </c>
      <c r="I22" s="283"/>
      <c r="K22" s="38"/>
    </row>
    <row r="23" spans="1:11" s="25" customFormat="1" ht="66.75" customHeight="1" x14ac:dyDescent="0.25">
      <c r="A23" s="44" t="s">
        <v>15</v>
      </c>
      <c r="B23" s="45" t="s">
        <v>35</v>
      </c>
      <c r="C23" s="46" t="s">
        <v>36</v>
      </c>
      <c r="D23" s="47">
        <v>34.6</v>
      </c>
      <c r="E23" s="48">
        <v>50</v>
      </c>
      <c r="F23" s="48">
        <v>0</v>
      </c>
      <c r="G23" s="48">
        <v>0</v>
      </c>
      <c r="H23" s="273">
        <v>0</v>
      </c>
      <c r="I23" s="283"/>
      <c r="K23" s="38"/>
    </row>
    <row r="24" spans="1:11" s="25" customFormat="1" ht="47.25" customHeight="1" x14ac:dyDescent="0.25">
      <c r="A24" s="39" t="s">
        <v>15</v>
      </c>
      <c r="B24" s="33" t="s">
        <v>37</v>
      </c>
      <c r="C24" s="34" t="s">
        <v>38</v>
      </c>
      <c r="D24" s="40">
        <f>D25</f>
        <v>2400</v>
      </c>
      <c r="E24" s="48"/>
      <c r="F24" s="48"/>
      <c r="G24" s="48"/>
      <c r="H24" s="273"/>
      <c r="I24" s="283"/>
      <c r="K24" s="38"/>
    </row>
    <row r="25" spans="1:11" s="25" customFormat="1" ht="60.75" x14ac:dyDescent="0.25">
      <c r="A25" s="44" t="s">
        <v>15</v>
      </c>
      <c r="B25" s="44" t="s">
        <v>39</v>
      </c>
      <c r="C25" s="50" t="s">
        <v>40</v>
      </c>
      <c r="D25" s="47">
        <v>2400</v>
      </c>
      <c r="E25" s="48"/>
      <c r="F25" s="48"/>
      <c r="G25" s="48"/>
      <c r="H25" s="273"/>
      <c r="I25" s="283"/>
      <c r="K25" s="38"/>
    </row>
    <row r="26" spans="1:11" s="51" customFormat="1" ht="60.75" x14ac:dyDescent="0.3">
      <c r="A26" s="39" t="s">
        <v>10</v>
      </c>
      <c r="B26" s="33" t="s">
        <v>41</v>
      </c>
      <c r="C26" s="34" t="s">
        <v>42</v>
      </c>
      <c r="D26" s="40">
        <f>D27</f>
        <v>751</v>
      </c>
      <c r="E26" s="52"/>
      <c r="F26" s="52"/>
      <c r="G26" s="52"/>
      <c r="H26" s="275"/>
      <c r="I26" s="283"/>
      <c r="J26" s="25"/>
      <c r="K26" s="38"/>
    </row>
    <row r="27" spans="1:11" s="51" customFormat="1" ht="20.25" x14ac:dyDescent="0.3">
      <c r="A27" s="39" t="s">
        <v>10</v>
      </c>
      <c r="B27" s="33" t="s">
        <v>43</v>
      </c>
      <c r="C27" s="34" t="s">
        <v>44</v>
      </c>
      <c r="D27" s="40">
        <f>D28+D30</f>
        <v>751</v>
      </c>
      <c r="E27" s="42"/>
      <c r="F27" s="42"/>
      <c r="G27" s="42"/>
      <c r="H27" s="53"/>
      <c r="I27" s="283"/>
      <c r="J27" s="25"/>
      <c r="K27" s="38"/>
    </row>
    <row r="28" spans="1:11" s="51" customFormat="1" ht="60.75" x14ac:dyDescent="0.3">
      <c r="A28" s="39" t="s">
        <v>10</v>
      </c>
      <c r="B28" s="33" t="s">
        <v>45</v>
      </c>
      <c r="C28" s="34" t="s">
        <v>46</v>
      </c>
      <c r="D28" s="40">
        <f>D29</f>
        <v>750</v>
      </c>
      <c r="E28" s="42"/>
      <c r="F28" s="42"/>
      <c r="G28" s="42"/>
      <c r="H28" s="53"/>
      <c r="I28" s="283"/>
      <c r="J28" s="25"/>
      <c r="K28" s="38"/>
    </row>
    <row r="29" spans="1:11" s="51" customFormat="1" ht="101.25" x14ac:dyDescent="0.3">
      <c r="A29" s="44" t="s">
        <v>47</v>
      </c>
      <c r="B29" s="45" t="s">
        <v>48</v>
      </c>
      <c r="C29" s="54" t="s">
        <v>49</v>
      </c>
      <c r="D29" s="47">
        <v>750</v>
      </c>
      <c r="E29" s="52">
        <v>0</v>
      </c>
      <c r="F29" s="52">
        <v>0</v>
      </c>
      <c r="G29" s="52">
        <v>0</v>
      </c>
      <c r="H29" s="55">
        <v>20</v>
      </c>
      <c r="I29" s="283"/>
      <c r="J29" s="25"/>
      <c r="K29" s="38"/>
    </row>
    <row r="30" spans="1:11" s="51" customFormat="1" ht="68.25" customHeight="1" x14ac:dyDescent="0.3">
      <c r="A30" s="44" t="s">
        <v>50</v>
      </c>
      <c r="B30" s="45" t="s">
        <v>51</v>
      </c>
      <c r="C30" s="54" t="s">
        <v>52</v>
      </c>
      <c r="D30" s="47">
        <v>1</v>
      </c>
      <c r="E30" s="52"/>
      <c r="F30" s="52"/>
      <c r="G30" s="52"/>
      <c r="H30" s="55"/>
      <c r="I30" s="283"/>
      <c r="J30" s="25"/>
      <c r="K30" s="38"/>
    </row>
    <row r="31" spans="1:11" s="25" customFormat="1" ht="32.25" customHeight="1" x14ac:dyDescent="0.3">
      <c r="A31" s="39" t="s">
        <v>10</v>
      </c>
      <c r="B31" s="56" t="s">
        <v>53</v>
      </c>
      <c r="C31" s="34" t="s">
        <v>54</v>
      </c>
      <c r="D31" s="40">
        <f>D32+D33+D35+D37</f>
        <v>4734.5</v>
      </c>
      <c r="E31" s="41">
        <f>E32+E37</f>
        <v>721.3</v>
      </c>
      <c r="F31" s="41">
        <f>F32+F37</f>
        <v>2770.6</v>
      </c>
      <c r="G31" s="41">
        <f>G32+G37</f>
        <v>1543.4</v>
      </c>
      <c r="H31" s="271">
        <f>H32+H37</f>
        <v>300</v>
      </c>
      <c r="I31" s="283"/>
      <c r="K31" s="38"/>
    </row>
    <row r="32" spans="1:11" s="25" customFormat="1" ht="101.25" x14ac:dyDescent="0.25">
      <c r="A32" s="44" t="s">
        <v>15</v>
      </c>
      <c r="B32" s="57" t="s">
        <v>55</v>
      </c>
      <c r="C32" s="46" t="s">
        <v>56</v>
      </c>
      <c r="D32" s="47">
        <v>48</v>
      </c>
      <c r="E32" s="58">
        <v>71.3</v>
      </c>
      <c r="F32" s="58">
        <v>100</v>
      </c>
      <c r="G32" s="58">
        <v>150</v>
      </c>
      <c r="H32" s="276">
        <v>100</v>
      </c>
      <c r="I32" s="283"/>
      <c r="K32" s="38"/>
    </row>
    <row r="33" spans="1:11" s="25" customFormat="1" ht="60.75" x14ac:dyDescent="0.25">
      <c r="A33" s="39" t="s">
        <v>10</v>
      </c>
      <c r="B33" s="56" t="s">
        <v>57</v>
      </c>
      <c r="C33" s="34" t="s">
        <v>58</v>
      </c>
      <c r="D33" s="40">
        <f>D34</f>
        <v>0.1</v>
      </c>
      <c r="E33" s="58"/>
      <c r="F33" s="58"/>
      <c r="G33" s="58"/>
      <c r="H33" s="276"/>
      <c r="I33" s="283"/>
      <c r="K33" s="38"/>
    </row>
    <row r="34" spans="1:11" s="25" customFormat="1" ht="121.5" customHeight="1" x14ac:dyDescent="0.25">
      <c r="A34" s="44" t="s">
        <v>59</v>
      </c>
      <c r="B34" s="57" t="s">
        <v>60</v>
      </c>
      <c r="C34" s="46" t="s">
        <v>61</v>
      </c>
      <c r="D34" s="47">
        <v>0.1</v>
      </c>
      <c r="E34" s="58"/>
      <c r="F34" s="58"/>
      <c r="G34" s="58"/>
      <c r="H34" s="276"/>
      <c r="I34" s="283"/>
      <c r="K34" s="38"/>
    </row>
    <row r="35" spans="1:11" s="25" customFormat="1" ht="54.75" customHeight="1" x14ac:dyDescent="0.25">
      <c r="A35" s="39" t="s">
        <v>10</v>
      </c>
      <c r="B35" s="56" t="s">
        <v>62</v>
      </c>
      <c r="C35" s="34" t="s">
        <v>63</v>
      </c>
      <c r="D35" s="40">
        <f>D36</f>
        <v>0.1</v>
      </c>
      <c r="E35" s="58"/>
      <c r="F35" s="58"/>
      <c r="G35" s="58"/>
      <c r="H35" s="276"/>
      <c r="I35" s="283"/>
      <c r="K35" s="38"/>
    </row>
    <row r="36" spans="1:11" s="25" customFormat="1" ht="107.25" customHeight="1" x14ac:dyDescent="0.25">
      <c r="A36" s="44" t="s">
        <v>50</v>
      </c>
      <c r="B36" s="57" t="s">
        <v>64</v>
      </c>
      <c r="C36" s="46" t="s">
        <v>65</v>
      </c>
      <c r="D36" s="47">
        <v>0.1</v>
      </c>
      <c r="E36" s="58"/>
      <c r="F36" s="58"/>
      <c r="G36" s="58"/>
      <c r="H36" s="276"/>
      <c r="I36" s="283"/>
      <c r="K36" s="38"/>
    </row>
    <row r="37" spans="1:11" s="25" customFormat="1" ht="51.75" customHeight="1" x14ac:dyDescent="0.25">
      <c r="A37" s="39" t="s">
        <v>10</v>
      </c>
      <c r="B37" s="56" t="s">
        <v>66</v>
      </c>
      <c r="C37" s="34" t="s">
        <v>67</v>
      </c>
      <c r="D37" s="40">
        <f>D38</f>
        <v>4686.3</v>
      </c>
      <c r="E37" s="59">
        <f>SUM(E38)</f>
        <v>650</v>
      </c>
      <c r="F37" s="59">
        <f>SUM(F38)</f>
        <v>2670.6</v>
      </c>
      <c r="G37" s="59">
        <f>SUM(G38)</f>
        <v>1393.4</v>
      </c>
      <c r="H37" s="277">
        <f>SUM(H38)</f>
        <v>200</v>
      </c>
      <c r="I37" s="283"/>
      <c r="K37" s="38"/>
    </row>
    <row r="38" spans="1:11" s="25" customFormat="1" ht="101.25" x14ac:dyDescent="0.25">
      <c r="A38" s="39" t="s">
        <v>10</v>
      </c>
      <c r="B38" s="60" t="s">
        <v>68</v>
      </c>
      <c r="C38" s="34" t="s">
        <v>69</v>
      </c>
      <c r="D38" s="40">
        <f>D39+D40+D41+D42+D43+D44+D45</f>
        <v>4686.3</v>
      </c>
      <c r="E38" s="58">
        <f>SUM(E39+E45)</f>
        <v>650</v>
      </c>
      <c r="F38" s="58">
        <f>SUM(F39+F45)</f>
        <v>2670.6</v>
      </c>
      <c r="G38" s="58">
        <f>SUM(G39+G45)</f>
        <v>1393.4</v>
      </c>
      <c r="H38" s="276">
        <f>SUM(H39+H45)</f>
        <v>200</v>
      </c>
      <c r="I38" s="283"/>
      <c r="K38" s="38"/>
    </row>
    <row r="39" spans="1:11" s="25" customFormat="1" ht="101.25" x14ac:dyDescent="0.25">
      <c r="A39" s="44" t="s">
        <v>70</v>
      </c>
      <c r="B39" s="57" t="s">
        <v>71</v>
      </c>
      <c r="C39" s="46" t="s">
        <v>72</v>
      </c>
      <c r="D39" s="47">
        <v>2633.3</v>
      </c>
      <c r="E39" s="58">
        <v>650</v>
      </c>
      <c r="F39" s="58">
        <v>2669.6</v>
      </c>
      <c r="G39" s="58">
        <v>1393.4</v>
      </c>
      <c r="H39" s="276">
        <v>200</v>
      </c>
      <c r="I39" s="283"/>
      <c r="K39" s="38"/>
    </row>
    <row r="40" spans="1:11" s="25" customFormat="1" ht="101.25" x14ac:dyDescent="0.25">
      <c r="A40" s="44" t="s">
        <v>73</v>
      </c>
      <c r="B40" s="57" t="s">
        <v>71</v>
      </c>
      <c r="C40" s="46" t="s">
        <v>72</v>
      </c>
      <c r="D40" s="47">
        <v>900</v>
      </c>
      <c r="E40" s="58"/>
      <c r="F40" s="58"/>
      <c r="G40" s="58"/>
      <c r="H40" s="276"/>
      <c r="I40" s="283"/>
      <c r="K40" s="38"/>
    </row>
    <row r="41" spans="1:11" s="25" customFormat="1" ht="108.75" customHeight="1" x14ac:dyDescent="0.25">
      <c r="A41" s="44" t="s">
        <v>108</v>
      </c>
      <c r="B41" s="57" t="s">
        <v>107</v>
      </c>
      <c r="C41" s="46" t="s">
        <v>72</v>
      </c>
      <c r="D41" s="47">
        <v>28</v>
      </c>
      <c r="E41" s="58"/>
      <c r="F41" s="58"/>
      <c r="G41" s="58"/>
      <c r="H41" s="276"/>
      <c r="I41" s="283"/>
      <c r="K41" s="38"/>
    </row>
    <row r="42" spans="1:11" s="25" customFormat="1" ht="101.25" x14ac:dyDescent="0.25">
      <c r="A42" s="44" t="s">
        <v>74</v>
      </c>
      <c r="B42" s="57" t="s">
        <v>71</v>
      </c>
      <c r="C42" s="46" t="s">
        <v>72</v>
      </c>
      <c r="D42" s="47">
        <v>1000</v>
      </c>
      <c r="E42" s="58"/>
      <c r="F42" s="58"/>
      <c r="G42" s="58"/>
      <c r="H42" s="276"/>
      <c r="I42" s="283"/>
      <c r="K42" s="38"/>
    </row>
    <row r="43" spans="1:11" s="25" customFormat="1" ht="101.25" x14ac:dyDescent="0.25">
      <c r="A43" s="44" t="s">
        <v>109</v>
      </c>
      <c r="B43" s="57" t="s">
        <v>71</v>
      </c>
      <c r="C43" s="46" t="s">
        <v>72</v>
      </c>
      <c r="D43" s="47">
        <v>32</v>
      </c>
      <c r="E43" s="58"/>
      <c r="F43" s="58"/>
      <c r="G43" s="58"/>
      <c r="H43" s="276"/>
      <c r="I43" s="283"/>
      <c r="K43" s="38"/>
    </row>
    <row r="44" spans="1:11" s="25" customFormat="1" ht="101.25" x14ac:dyDescent="0.25">
      <c r="A44" s="44" t="s">
        <v>75</v>
      </c>
      <c r="B44" s="57" t="s">
        <v>71</v>
      </c>
      <c r="C44" s="46" t="s">
        <v>76</v>
      </c>
      <c r="D44" s="47">
        <v>8</v>
      </c>
      <c r="E44" s="58"/>
      <c r="F44" s="58"/>
      <c r="G44" s="58"/>
      <c r="H44" s="276"/>
      <c r="I44" s="283"/>
      <c r="K44" s="38"/>
    </row>
    <row r="45" spans="1:11" s="25" customFormat="1" ht="101.25" x14ac:dyDescent="0.25">
      <c r="A45" s="44" t="s">
        <v>75</v>
      </c>
      <c r="B45" s="57" t="s">
        <v>77</v>
      </c>
      <c r="C45" s="46" t="s">
        <v>78</v>
      </c>
      <c r="D45" s="47">
        <v>85</v>
      </c>
      <c r="E45" s="58">
        <v>0</v>
      </c>
      <c r="F45" s="58">
        <v>1</v>
      </c>
      <c r="G45" s="58">
        <v>0</v>
      </c>
      <c r="H45" s="276">
        <v>0</v>
      </c>
      <c r="I45" s="283"/>
      <c r="K45" s="38"/>
    </row>
    <row r="46" spans="1:11" s="25" customFormat="1" ht="20.25" x14ac:dyDescent="0.25">
      <c r="A46" s="39" t="s">
        <v>10</v>
      </c>
      <c r="B46" s="56" t="s">
        <v>79</v>
      </c>
      <c r="C46" s="34" t="s">
        <v>80</v>
      </c>
      <c r="D46" s="40">
        <f>D47+D49</f>
        <v>0</v>
      </c>
      <c r="E46" s="58"/>
      <c r="F46" s="58"/>
      <c r="G46" s="58"/>
      <c r="H46" s="276"/>
      <c r="I46" s="283"/>
      <c r="K46" s="38"/>
    </row>
    <row r="47" spans="1:11" s="25" customFormat="1" ht="20.25" x14ac:dyDescent="0.25">
      <c r="A47" s="39" t="s">
        <v>10</v>
      </c>
      <c r="B47" s="56" t="s">
        <v>81</v>
      </c>
      <c r="C47" s="34" t="s">
        <v>82</v>
      </c>
      <c r="D47" s="40">
        <f>D48</f>
        <v>0</v>
      </c>
      <c r="E47" s="58"/>
      <c r="F47" s="58"/>
      <c r="G47" s="58"/>
      <c r="H47" s="276"/>
      <c r="I47" s="283"/>
      <c r="K47" s="38"/>
    </row>
    <row r="48" spans="1:11" s="25" customFormat="1" ht="60.75" x14ac:dyDescent="0.25">
      <c r="A48" s="44" t="s">
        <v>50</v>
      </c>
      <c r="B48" s="57" t="s">
        <v>83</v>
      </c>
      <c r="C48" s="46" t="s">
        <v>84</v>
      </c>
      <c r="D48" s="47">
        <v>0</v>
      </c>
      <c r="E48" s="58"/>
      <c r="F48" s="58"/>
      <c r="G48" s="58"/>
      <c r="H48" s="276"/>
      <c r="I48" s="283"/>
      <c r="K48" s="38"/>
    </row>
    <row r="49" spans="1:18" s="25" customFormat="1" ht="20.25" x14ac:dyDescent="0.25">
      <c r="A49" s="39" t="s">
        <v>50</v>
      </c>
      <c r="B49" s="56" t="s">
        <v>85</v>
      </c>
      <c r="C49" s="34" t="s">
        <v>86</v>
      </c>
      <c r="D49" s="40">
        <f>D50</f>
        <v>0</v>
      </c>
      <c r="E49" s="58"/>
      <c r="F49" s="58"/>
      <c r="G49" s="58"/>
      <c r="H49" s="276"/>
      <c r="I49" s="283"/>
      <c r="K49" s="38"/>
    </row>
    <row r="50" spans="1:18" s="25" customFormat="1" ht="60.75" x14ac:dyDescent="0.25">
      <c r="A50" s="39" t="s">
        <v>50</v>
      </c>
      <c r="B50" s="56" t="s">
        <v>87</v>
      </c>
      <c r="C50" s="34" t="s">
        <v>88</v>
      </c>
      <c r="D50" s="40">
        <f>D52+D51</f>
        <v>0</v>
      </c>
      <c r="E50" s="58"/>
      <c r="F50" s="58"/>
      <c r="G50" s="58"/>
      <c r="H50" s="276"/>
      <c r="I50" s="283"/>
      <c r="K50" s="38"/>
    </row>
    <row r="51" spans="1:18" s="25" customFormat="1" ht="40.5" x14ac:dyDescent="0.25">
      <c r="A51" s="44" t="s">
        <v>50</v>
      </c>
      <c r="B51" s="57" t="s">
        <v>89</v>
      </c>
      <c r="C51" s="46" t="s">
        <v>90</v>
      </c>
      <c r="D51" s="47">
        <v>0</v>
      </c>
      <c r="E51" s="58"/>
      <c r="F51" s="58"/>
      <c r="G51" s="58"/>
      <c r="H51" s="276"/>
      <c r="I51" s="283"/>
      <c r="K51" s="38"/>
    </row>
    <row r="52" spans="1:18" s="25" customFormat="1" ht="40.5" x14ac:dyDescent="0.25">
      <c r="A52" s="44" t="s">
        <v>50</v>
      </c>
      <c r="B52" s="57" t="s">
        <v>91</v>
      </c>
      <c r="C52" s="46" t="s">
        <v>92</v>
      </c>
      <c r="D52" s="47">
        <v>0</v>
      </c>
      <c r="E52" s="58"/>
      <c r="F52" s="58"/>
      <c r="G52" s="58"/>
      <c r="H52" s="276"/>
      <c r="I52" s="283"/>
      <c r="K52" s="38"/>
    </row>
    <row r="53" spans="1:18" s="25" customFormat="1" ht="20.25" x14ac:dyDescent="0.3">
      <c r="A53" s="39" t="s">
        <v>10</v>
      </c>
      <c r="B53" s="56" t="s">
        <v>93</v>
      </c>
      <c r="C53" s="34" t="s">
        <v>94</v>
      </c>
      <c r="D53" s="40">
        <f>D54</f>
        <v>14848.199999999999</v>
      </c>
      <c r="E53" s="41">
        <f t="shared" ref="E53:H53" si="0">E54</f>
        <v>1326.3999999999999</v>
      </c>
      <c r="F53" s="41">
        <f t="shared" si="0"/>
        <v>1435.1</v>
      </c>
      <c r="G53" s="41">
        <f t="shared" si="0"/>
        <v>1493.9</v>
      </c>
      <c r="H53" s="271">
        <f t="shared" si="0"/>
        <v>2139.3000000000002</v>
      </c>
      <c r="I53" s="283"/>
      <c r="K53" s="38"/>
    </row>
    <row r="54" spans="1:18" s="25" customFormat="1" ht="60.75" x14ac:dyDescent="0.3">
      <c r="A54" s="39" t="s">
        <v>10</v>
      </c>
      <c r="B54" s="56" t="s">
        <v>95</v>
      </c>
      <c r="C54" s="34" t="s">
        <v>96</v>
      </c>
      <c r="D54" s="40">
        <f>D55+D58</f>
        <v>14848.199999999999</v>
      </c>
      <c r="E54" s="42">
        <f>E58</f>
        <v>1326.3999999999999</v>
      </c>
      <c r="F54" s="42">
        <f>F58</f>
        <v>1435.1</v>
      </c>
      <c r="G54" s="42">
        <f>G58</f>
        <v>1493.9</v>
      </c>
      <c r="H54" s="53">
        <f>H58</f>
        <v>2139.3000000000002</v>
      </c>
      <c r="I54" s="283"/>
      <c r="K54" s="38"/>
    </row>
    <row r="55" spans="1:18" s="25" customFormat="1" ht="20.25" customHeight="1" x14ac:dyDescent="0.3">
      <c r="A55" s="39" t="s">
        <v>10</v>
      </c>
      <c r="B55" s="56" t="s">
        <v>322</v>
      </c>
      <c r="C55" s="34" t="s">
        <v>297</v>
      </c>
      <c r="D55" s="40">
        <f>D56</f>
        <v>1699.3</v>
      </c>
      <c r="E55" s="42"/>
      <c r="F55" s="42"/>
      <c r="G55" s="42"/>
      <c r="H55" s="53"/>
      <c r="I55" s="56" t="s">
        <v>313</v>
      </c>
      <c r="K55" s="38"/>
    </row>
    <row r="56" spans="1:18" s="25" customFormat="1" ht="36" customHeight="1" x14ac:dyDescent="0.3">
      <c r="A56" s="39" t="s">
        <v>10</v>
      </c>
      <c r="B56" s="56" t="s">
        <v>323</v>
      </c>
      <c r="C56" s="34" t="s">
        <v>298</v>
      </c>
      <c r="D56" s="40">
        <f>D57</f>
        <v>1699.3</v>
      </c>
      <c r="E56" s="42"/>
      <c r="F56" s="42"/>
      <c r="G56" s="42"/>
      <c r="H56" s="53"/>
      <c r="I56" s="56" t="s">
        <v>314</v>
      </c>
      <c r="K56" s="38"/>
    </row>
    <row r="57" spans="1:18" s="25" customFormat="1" ht="63.75" customHeight="1" x14ac:dyDescent="0.3">
      <c r="A57" s="44" t="s">
        <v>50</v>
      </c>
      <c r="B57" s="57" t="s">
        <v>338</v>
      </c>
      <c r="C57" s="46" t="s">
        <v>299</v>
      </c>
      <c r="D57" s="47">
        <f>418.7+1280.6</f>
        <v>1699.3</v>
      </c>
      <c r="E57" s="42"/>
      <c r="F57" s="42"/>
      <c r="G57" s="42"/>
      <c r="H57" s="53"/>
      <c r="I57" s="57" t="s">
        <v>309</v>
      </c>
      <c r="K57" s="38"/>
    </row>
    <row r="58" spans="1:18" s="25" customFormat="1" ht="45.75" customHeight="1" x14ac:dyDescent="0.25">
      <c r="A58" s="39" t="s">
        <v>10</v>
      </c>
      <c r="B58" s="56" t="s">
        <v>324</v>
      </c>
      <c r="C58" s="34" t="s">
        <v>97</v>
      </c>
      <c r="D58" s="40">
        <f>D59+D63</f>
        <v>13148.9</v>
      </c>
      <c r="E58" s="58">
        <f>E59+E63</f>
        <v>1326.3999999999999</v>
      </c>
      <c r="F58" s="58">
        <f>F59+F63</f>
        <v>1435.1</v>
      </c>
      <c r="G58" s="58">
        <f>G59+G63</f>
        <v>1493.9</v>
      </c>
      <c r="H58" s="276">
        <f>H59+H63</f>
        <v>2139.3000000000002</v>
      </c>
      <c r="I58" s="56" t="s">
        <v>315</v>
      </c>
      <c r="K58" s="38"/>
    </row>
    <row r="59" spans="1:18" s="25" customFormat="1" ht="61.5" customHeight="1" x14ac:dyDescent="0.25">
      <c r="A59" s="39" t="s">
        <v>10</v>
      </c>
      <c r="B59" s="56" t="s">
        <v>325</v>
      </c>
      <c r="C59" s="34" t="s">
        <v>98</v>
      </c>
      <c r="D59" s="40">
        <f>D60</f>
        <v>1827.1000000000001</v>
      </c>
      <c r="E59" s="58">
        <f>E60</f>
        <v>444.8</v>
      </c>
      <c r="F59" s="58">
        <f>F60</f>
        <v>435.1</v>
      </c>
      <c r="G59" s="58">
        <f>G60</f>
        <v>493.9</v>
      </c>
      <c r="H59" s="276">
        <f>H60</f>
        <v>454.3</v>
      </c>
      <c r="I59" s="56" t="s">
        <v>316</v>
      </c>
      <c r="J59" s="61"/>
      <c r="K59" s="61"/>
      <c r="L59" s="61"/>
      <c r="M59" s="61"/>
      <c r="N59" s="61"/>
      <c r="O59" s="61"/>
    </row>
    <row r="60" spans="1:18" s="25" customFormat="1" ht="98.25" customHeight="1" x14ac:dyDescent="0.25">
      <c r="A60" s="39" t="s">
        <v>50</v>
      </c>
      <c r="B60" s="56" t="s">
        <v>326</v>
      </c>
      <c r="C60" s="34" t="s">
        <v>99</v>
      </c>
      <c r="D60" s="40">
        <f>D61+D62</f>
        <v>1827.1000000000001</v>
      </c>
      <c r="E60" s="58">
        <f>E61+E62</f>
        <v>444.8</v>
      </c>
      <c r="F60" s="58">
        <f>F61+F62</f>
        <v>435.1</v>
      </c>
      <c r="G60" s="58">
        <f>G61+G62</f>
        <v>493.9</v>
      </c>
      <c r="H60" s="276">
        <f>H61+H62</f>
        <v>454.3</v>
      </c>
      <c r="I60" s="56" t="s">
        <v>317</v>
      </c>
      <c r="J60" s="62"/>
      <c r="K60" s="62"/>
      <c r="L60" s="62"/>
      <c r="M60" s="62"/>
      <c r="N60" s="62"/>
      <c r="O60" s="62"/>
    </row>
    <row r="61" spans="1:18" s="25" customFormat="1" ht="114" customHeight="1" x14ac:dyDescent="0.25">
      <c r="A61" s="44" t="s">
        <v>50</v>
      </c>
      <c r="B61" s="57" t="s">
        <v>327</v>
      </c>
      <c r="C61" s="46" t="s">
        <v>100</v>
      </c>
      <c r="D61" s="47">
        <v>1819.9</v>
      </c>
      <c r="E61" s="49">
        <v>444.8</v>
      </c>
      <c r="F61" s="49">
        <v>435.1</v>
      </c>
      <c r="G61" s="49">
        <v>455.7</v>
      </c>
      <c r="H61" s="274">
        <v>454.3</v>
      </c>
      <c r="I61" s="57" t="s">
        <v>318</v>
      </c>
      <c r="K61" s="38"/>
    </row>
    <row r="62" spans="1:18" s="25" customFormat="1" ht="159" customHeight="1" x14ac:dyDescent="0.3">
      <c r="A62" s="44" t="s">
        <v>50</v>
      </c>
      <c r="B62" s="57" t="s">
        <v>328</v>
      </c>
      <c r="C62" s="46" t="s">
        <v>101</v>
      </c>
      <c r="D62" s="47">
        <v>7.2</v>
      </c>
      <c r="E62" s="52">
        <v>0</v>
      </c>
      <c r="F62" s="52">
        <v>0</v>
      </c>
      <c r="G62" s="49">
        <v>38.200000000000003</v>
      </c>
      <c r="H62" s="275">
        <v>0</v>
      </c>
      <c r="I62" s="57" t="s">
        <v>319</v>
      </c>
      <c r="K62" s="63"/>
      <c r="L62" s="63"/>
      <c r="M62" s="63"/>
      <c r="N62" s="63"/>
      <c r="O62" s="63"/>
      <c r="P62" s="63"/>
      <c r="Q62" s="63"/>
      <c r="R62" s="63"/>
    </row>
    <row r="63" spans="1:18" s="65" customFormat="1" ht="80.25" customHeight="1" x14ac:dyDescent="0.25">
      <c r="A63" s="39" t="s">
        <v>10</v>
      </c>
      <c r="B63" s="56" t="s">
        <v>329</v>
      </c>
      <c r="C63" s="34" t="s">
        <v>102</v>
      </c>
      <c r="D63" s="40">
        <f>D64</f>
        <v>11321.8</v>
      </c>
      <c r="E63" s="64">
        <f>E64</f>
        <v>881.59999999999991</v>
      </c>
      <c r="F63" s="64">
        <f>F64</f>
        <v>1000</v>
      </c>
      <c r="G63" s="64">
        <f>G64</f>
        <v>1000</v>
      </c>
      <c r="H63" s="278">
        <f>H64</f>
        <v>1685</v>
      </c>
      <c r="I63" s="56" t="s">
        <v>320</v>
      </c>
      <c r="J63" s="66"/>
      <c r="K63" s="66"/>
      <c r="L63" s="66"/>
      <c r="M63" s="66"/>
      <c r="N63" s="66"/>
      <c r="O63" s="66"/>
      <c r="P63" s="66"/>
      <c r="Q63" s="66"/>
    </row>
    <row r="64" spans="1:18" s="65" customFormat="1" ht="81.75" customHeight="1" x14ac:dyDescent="0.3">
      <c r="A64" s="39" t="s">
        <v>50</v>
      </c>
      <c r="B64" s="56" t="s">
        <v>330</v>
      </c>
      <c r="C64" s="67" t="s">
        <v>103</v>
      </c>
      <c r="D64" s="40">
        <f>D65+D66</f>
        <v>11321.8</v>
      </c>
      <c r="E64" s="64">
        <f>E65+E66</f>
        <v>881.59999999999991</v>
      </c>
      <c r="F64" s="64">
        <f>F65+F66</f>
        <v>1000</v>
      </c>
      <c r="G64" s="64">
        <f>G65+G66</f>
        <v>1000</v>
      </c>
      <c r="H64" s="278">
        <f>H65+H66</f>
        <v>1685</v>
      </c>
      <c r="I64" s="56" t="s">
        <v>312</v>
      </c>
      <c r="K64" s="68"/>
    </row>
    <row r="65" spans="1:12" s="65" customFormat="1" ht="75" customHeight="1" x14ac:dyDescent="0.25">
      <c r="A65" s="44" t="s">
        <v>50</v>
      </c>
      <c r="B65" s="57" t="s">
        <v>331</v>
      </c>
      <c r="C65" s="46" t="s">
        <v>104</v>
      </c>
      <c r="D65" s="47">
        <v>6983.4</v>
      </c>
      <c r="E65" s="69">
        <v>665.4</v>
      </c>
      <c r="F65" s="69">
        <v>700</v>
      </c>
      <c r="G65" s="69">
        <v>700</v>
      </c>
      <c r="H65" s="279">
        <v>1128.5999999999999</v>
      </c>
      <c r="I65" s="57" t="s">
        <v>310</v>
      </c>
      <c r="K65" s="68"/>
    </row>
    <row r="66" spans="1:12" s="65" customFormat="1" ht="93.75" customHeight="1" x14ac:dyDescent="0.25">
      <c r="A66" s="44" t="s">
        <v>50</v>
      </c>
      <c r="B66" s="57" t="s">
        <v>332</v>
      </c>
      <c r="C66" s="70" t="s">
        <v>105</v>
      </c>
      <c r="D66" s="71">
        <f>3984.2+354.2</f>
        <v>4338.3999999999996</v>
      </c>
      <c r="E66" s="69">
        <v>216.2</v>
      </c>
      <c r="F66" s="69">
        <v>300</v>
      </c>
      <c r="G66" s="69">
        <v>300</v>
      </c>
      <c r="H66" s="279">
        <v>556.4</v>
      </c>
      <c r="I66" s="57" t="s">
        <v>311</v>
      </c>
      <c r="K66" s="68"/>
    </row>
    <row r="67" spans="1:12" s="25" customFormat="1" ht="20.25" x14ac:dyDescent="0.3">
      <c r="A67" s="72"/>
      <c r="B67" s="72"/>
      <c r="C67" s="73" t="s">
        <v>106</v>
      </c>
      <c r="D67" s="74">
        <f>D11+D53</f>
        <v>88988.4</v>
      </c>
      <c r="E67" s="75" t="e">
        <f>SUM(E11+E53)</f>
        <v>#REF!</v>
      </c>
      <c r="F67" s="75" t="e">
        <f>SUM(F11+F53)</f>
        <v>#REF!</v>
      </c>
      <c r="G67" s="75" t="e">
        <f>SUM(G11+G53)</f>
        <v>#REF!</v>
      </c>
      <c r="H67" s="280" t="e">
        <f>SUM(H11+H53)</f>
        <v>#REF!</v>
      </c>
      <c r="I67" s="283"/>
      <c r="J67" s="299">
        <f>D67-88634.2</f>
        <v>354.19999999999709</v>
      </c>
      <c r="K67" s="38">
        <f>D67-K69</f>
        <v>-3319.2000000000116</v>
      </c>
      <c r="L67" s="38">
        <f>K67+J71</f>
        <v>-1.1823431123048067E-11</v>
      </c>
    </row>
    <row r="68" spans="1:12" ht="20.25" x14ac:dyDescent="0.25">
      <c r="A68" s="306"/>
      <c r="B68" s="306"/>
      <c r="C68" s="306"/>
      <c r="D68" s="76"/>
      <c r="E68" s="77"/>
      <c r="F68" s="77"/>
      <c r="G68" s="77"/>
      <c r="H68" s="77"/>
      <c r="I68" s="63"/>
    </row>
    <row r="69" spans="1:12" ht="20.25" x14ac:dyDescent="0.3">
      <c r="A69" s="307"/>
      <c r="B69" s="307"/>
      <c r="C69" s="307"/>
      <c r="D69" s="4" t="s">
        <v>367</v>
      </c>
      <c r="E69" s="13"/>
      <c r="F69" s="13"/>
      <c r="G69" s="13"/>
      <c r="H69" s="13"/>
      <c r="I69" s="78"/>
      <c r="J69" s="156">
        <v>91953.4</v>
      </c>
      <c r="K69" s="156">
        <v>92307.6</v>
      </c>
    </row>
    <row r="70" spans="1:12" ht="18.75" x14ac:dyDescent="0.3">
      <c r="A70" s="79"/>
      <c r="B70" s="79"/>
      <c r="C70" s="79"/>
      <c r="D70" s="11"/>
      <c r="E70" s="13"/>
      <c r="F70" s="13"/>
      <c r="G70" s="13"/>
      <c r="H70" s="13"/>
      <c r="I70" s="78"/>
    </row>
    <row r="71" spans="1:12" ht="18.75" x14ac:dyDescent="0.3">
      <c r="A71" s="308"/>
      <c r="B71" s="308"/>
      <c r="C71" s="308"/>
      <c r="D71" s="11" t="s">
        <v>368</v>
      </c>
      <c r="E71" s="13"/>
      <c r="F71" s="13"/>
      <c r="G71" s="13"/>
      <c r="H71" s="13"/>
      <c r="I71" s="78"/>
      <c r="J71" s="300">
        <v>3319.2</v>
      </c>
    </row>
    <row r="72" spans="1:12" ht="15.75" x14ac:dyDescent="0.2">
      <c r="A72" s="308"/>
      <c r="B72" s="308"/>
      <c r="C72" s="308"/>
      <c r="D72" s="80"/>
      <c r="E72" s="13"/>
      <c r="F72" s="13"/>
      <c r="G72" s="13"/>
      <c r="H72" s="13"/>
      <c r="I72" s="63"/>
      <c r="K72" s="63"/>
    </row>
    <row r="73" spans="1:12" ht="18" x14ac:dyDescent="0.25">
      <c r="C73" s="80"/>
      <c r="D73" s="80"/>
      <c r="E73" s="81"/>
      <c r="F73" s="81"/>
      <c r="G73" s="81"/>
      <c r="H73" s="81"/>
      <c r="I73" s="82"/>
    </row>
    <row r="74" spans="1:12" ht="18" x14ac:dyDescent="0.25">
      <c r="C74" s="80"/>
      <c r="D74" s="80"/>
      <c r="E74" s="82"/>
      <c r="F74" s="82"/>
      <c r="G74" s="82"/>
      <c r="H74" s="82"/>
      <c r="I74" s="82"/>
    </row>
    <row r="75" spans="1:12" ht="18" x14ac:dyDescent="0.25">
      <c r="C75" s="80"/>
      <c r="D75" s="80"/>
      <c r="E75" s="83"/>
      <c r="F75" s="83"/>
      <c r="G75" s="83"/>
      <c r="H75" s="83"/>
      <c r="I75" s="82"/>
    </row>
    <row r="76" spans="1:12" ht="15.75" x14ac:dyDescent="0.2">
      <c r="C76" s="80"/>
      <c r="D76" s="80"/>
    </row>
    <row r="77" spans="1:12" ht="15.75" x14ac:dyDescent="0.25">
      <c r="C77" s="80"/>
      <c r="D77" s="80"/>
      <c r="I77" s="84"/>
    </row>
    <row r="78" spans="1:12" ht="15.75" x14ac:dyDescent="0.2">
      <c r="C78" s="80"/>
      <c r="D78" s="80"/>
    </row>
    <row r="79" spans="1:12" ht="15.75" x14ac:dyDescent="0.2">
      <c r="C79" s="80"/>
      <c r="D79" s="80"/>
    </row>
    <row r="80" spans="1:12" ht="15.75" x14ac:dyDescent="0.2">
      <c r="C80" s="80"/>
      <c r="D80" s="80"/>
    </row>
    <row r="81" spans="3:4" ht="15.75" x14ac:dyDescent="0.2">
      <c r="C81" s="80"/>
      <c r="D81" s="80"/>
    </row>
    <row r="82" spans="3:4" ht="15.75" x14ac:dyDescent="0.2">
      <c r="C82" s="80"/>
      <c r="D82" s="80"/>
    </row>
    <row r="83" spans="3:4" ht="15.75" x14ac:dyDescent="0.2">
      <c r="C83" s="80"/>
      <c r="D83" s="80"/>
    </row>
    <row r="84" spans="3:4" ht="15.75" x14ac:dyDescent="0.2">
      <c r="C84" s="80"/>
      <c r="D84" s="80"/>
    </row>
    <row r="85" spans="3:4" ht="15.75" x14ac:dyDescent="0.2">
      <c r="C85" s="80"/>
      <c r="D85" s="80"/>
    </row>
    <row r="86" spans="3:4" ht="15.75" x14ac:dyDescent="0.2">
      <c r="C86" s="80"/>
      <c r="D86" s="80"/>
    </row>
    <row r="87" spans="3:4" ht="15.75" x14ac:dyDescent="0.2">
      <c r="C87" s="80"/>
      <c r="D87" s="80"/>
    </row>
    <row r="88" spans="3:4" ht="15.75" x14ac:dyDescent="0.2">
      <c r="C88" s="80"/>
      <c r="D88" s="80"/>
    </row>
    <row r="89" spans="3:4" ht="15.75" x14ac:dyDescent="0.2">
      <c r="C89" s="80"/>
      <c r="D89" s="80"/>
    </row>
    <row r="90" spans="3:4" ht="15.75" x14ac:dyDescent="0.2">
      <c r="C90" s="80"/>
      <c r="D90" s="80"/>
    </row>
    <row r="91" spans="3:4" ht="15.75" x14ac:dyDescent="0.2">
      <c r="C91" s="80"/>
      <c r="D91" s="80"/>
    </row>
    <row r="92" spans="3:4" ht="15.75" x14ac:dyDescent="0.2">
      <c r="C92" s="80"/>
      <c r="D92" s="80"/>
    </row>
    <row r="93" spans="3:4" ht="15.75" x14ac:dyDescent="0.2">
      <c r="C93" s="80"/>
      <c r="D93" s="80"/>
    </row>
  </sheetData>
  <mergeCells count="7">
    <mergeCell ref="B8:C8"/>
    <mergeCell ref="A68:C69"/>
    <mergeCell ref="A71:C72"/>
    <mergeCell ref="A2:E3"/>
    <mergeCell ref="A1:D1"/>
    <mergeCell ref="F3:I3"/>
    <mergeCell ref="B7:C7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4" manualBreakCount="4">
    <brk id="28" max="8" man="1"/>
    <brk id="43" max="8" man="1"/>
    <brk id="64" max="8" man="1"/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1"/>
  <sheetViews>
    <sheetView view="pageBreakPreview" zoomScale="90" zoomScaleNormal="90" zoomScaleSheetLayoutView="90" zoomScalePageLayoutView="140" workbookViewId="0">
      <selection activeCell="A2" sqref="A2:E3"/>
    </sheetView>
  </sheetViews>
  <sheetFormatPr defaultRowHeight="12.75" x14ac:dyDescent="0.2"/>
  <cols>
    <col min="1" max="1" width="73.85546875" style="85" customWidth="1"/>
    <col min="2" max="2" width="12.85546875" style="85" customWidth="1"/>
    <col min="3" max="3" width="17.28515625" style="85" customWidth="1"/>
    <col min="4" max="4" width="12.85546875" style="85" customWidth="1"/>
    <col min="5" max="5" width="15.7109375" style="85" customWidth="1"/>
    <col min="6" max="6" width="16.140625" style="85" hidden="1" customWidth="1"/>
    <col min="7" max="7" width="0" style="85" hidden="1" customWidth="1"/>
    <col min="8" max="8" width="11" style="85" customWidth="1"/>
    <col min="9" max="9" width="10.5703125" style="85" customWidth="1"/>
    <col min="10" max="10" width="9.28515625" style="85" customWidth="1"/>
    <col min="11" max="16384" width="9.140625" style="85"/>
  </cols>
  <sheetData>
    <row r="1" spans="1:9" ht="18.75" x14ac:dyDescent="0.3">
      <c r="A1" s="315" t="s">
        <v>335</v>
      </c>
      <c r="B1" s="315"/>
      <c r="C1" s="315"/>
      <c r="D1" s="315"/>
      <c r="E1" s="315"/>
    </row>
    <row r="2" spans="1:9" ht="18.75" customHeight="1" x14ac:dyDescent="0.2">
      <c r="A2" s="340" t="s">
        <v>369</v>
      </c>
      <c r="B2" s="340"/>
      <c r="C2" s="340"/>
      <c r="D2" s="340"/>
      <c r="E2" s="340"/>
    </row>
    <row r="3" spans="1:9" ht="24" customHeight="1" x14ac:dyDescent="0.2">
      <c r="A3" s="340"/>
      <c r="B3" s="340"/>
      <c r="C3" s="340"/>
      <c r="D3" s="340"/>
      <c r="E3" s="340"/>
    </row>
    <row r="4" spans="1:9" ht="18.75" x14ac:dyDescent="0.3">
      <c r="A4" s="316" t="s">
        <v>110</v>
      </c>
      <c r="B4" s="316"/>
      <c r="C4" s="316"/>
      <c r="D4" s="316"/>
      <c r="E4" s="316"/>
      <c r="F4" s="9"/>
    </row>
    <row r="6" spans="1:9" ht="18.75" x14ac:dyDescent="0.3">
      <c r="A6" s="317" t="s">
        <v>111</v>
      </c>
      <c r="B6" s="317"/>
      <c r="C6" s="317"/>
      <c r="D6" s="317"/>
      <c r="E6" s="317"/>
    </row>
    <row r="7" spans="1:9" ht="38.25" customHeight="1" x14ac:dyDescent="0.2">
      <c r="A7" s="318" t="s">
        <v>294</v>
      </c>
      <c r="B7" s="318"/>
      <c r="C7" s="318"/>
      <c r="D7" s="318"/>
      <c r="E7" s="318"/>
    </row>
    <row r="10" spans="1:9" ht="36.75" customHeight="1" x14ac:dyDescent="0.3">
      <c r="A10" s="319" t="s">
        <v>112</v>
      </c>
      <c r="B10" s="319"/>
      <c r="C10" s="319"/>
      <c r="D10" s="319"/>
      <c r="E10" s="319"/>
    </row>
    <row r="11" spans="1:9" ht="7.5" customHeight="1" x14ac:dyDescent="0.2">
      <c r="A11" s="310"/>
      <c r="B11" s="310"/>
      <c r="C11" s="310"/>
    </row>
    <row r="12" spans="1:9" x14ac:dyDescent="0.2">
      <c r="A12" s="311" t="s">
        <v>113</v>
      </c>
      <c r="B12" s="312" t="s">
        <v>114</v>
      </c>
      <c r="C12" s="312" t="s">
        <v>115</v>
      </c>
      <c r="D12" s="313" t="s">
        <v>307</v>
      </c>
      <c r="E12" s="312" t="s">
        <v>116</v>
      </c>
    </row>
    <row r="13" spans="1:9" ht="49.5" customHeight="1" x14ac:dyDescent="0.2">
      <c r="A13" s="311"/>
      <c r="B13" s="312"/>
      <c r="C13" s="312"/>
      <c r="D13" s="314"/>
      <c r="E13" s="312"/>
    </row>
    <row r="14" spans="1:9" ht="18.75" x14ac:dyDescent="0.3">
      <c r="A14" s="86" t="s">
        <v>117</v>
      </c>
      <c r="B14" s="132" t="s">
        <v>263</v>
      </c>
      <c r="C14" s="103"/>
      <c r="D14" s="104"/>
      <c r="E14" s="89">
        <f>E15+E19+E31+E49+E53</f>
        <v>19998.300000000003</v>
      </c>
      <c r="F14" s="85" t="e">
        <f>#REF!+#REF!</f>
        <v>#REF!</v>
      </c>
      <c r="G14" s="87" t="e">
        <f>E14-F14</f>
        <v>#REF!</v>
      </c>
      <c r="H14" s="87">
        <f>5525.7+14672.6</f>
        <v>20198.3</v>
      </c>
      <c r="I14" s="87">
        <f>E15+E19+E31+E49+E53</f>
        <v>19998.300000000003</v>
      </c>
    </row>
    <row r="15" spans="1:9" ht="42" customHeight="1" x14ac:dyDescent="0.3">
      <c r="A15" s="102" t="s">
        <v>119</v>
      </c>
      <c r="B15" s="132" t="s">
        <v>122</v>
      </c>
      <c r="C15" s="103"/>
      <c r="D15" s="104"/>
      <c r="E15" s="89">
        <f>E16</f>
        <v>1275.7</v>
      </c>
      <c r="H15" s="87">
        <v>5525.7</v>
      </c>
      <c r="I15" s="87">
        <f>E15+E19+E54</f>
        <v>5525.7</v>
      </c>
    </row>
    <row r="16" spans="1:9" ht="18.75" x14ac:dyDescent="0.3">
      <c r="A16" s="105" t="s">
        <v>121</v>
      </c>
      <c r="B16" s="90" t="s">
        <v>122</v>
      </c>
      <c r="C16" s="90" t="s">
        <v>123</v>
      </c>
      <c r="D16" s="91"/>
      <c r="E16" s="92">
        <f>E17</f>
        <v>1275.7</v>
      </c>
    </row>
    <row r="17" spans="1:10" ht="75" x14ac:dyDescent="0.3">
      <c r="A17" s="94" t="s">
        <v>124</v>
      </c>
      <c r="B17" s="90" t="s">
        <v>122</v>
      </c>
      <c r="C17" s="90" t="s">
        <v>123</v>
      </c>
      <c r="D17" s="91">
        <v>100</v>
      </c>
      <c r="E17" s="92">
        <f>E18</f>
        <v>1275.7</v>
      </c>
    </row>
    <row r="18" spans="1:10" ht="37.5" x14ac:dyDescent="0.3">
      <c r="A18" s="94" t="s">
        <v>125</v>
      </c>
      <c r="B18" s="90" t="s">
        <v>122</v>
      </c>
      <c r="C18" s="90" t="s">
        <v>123</v>
      </c>
      <c r="D18" s="91">
        <v>120</v>
      </c>
      <c r="E18" s="92">
        <v>1275.7</v>
      </c>
    </row>
    <row r="19" spans="1:10" ht="46.5" customHeight="1" x14ac:dyDescent="0.3">
      <c r="A19" s="102" t="s">
        <v>126</v>
      </c>
      <c r="B19" s="103" t="s">
        <v>129</v>
      </c>
      <c r="C19" s="103"/>
      <c r="D19" s="104"/>
      <c r="E19" s="89">
        <f>E20</f>
        <v>4166</v>
      </c>
      <c r="F19" s="85" t="e">
        <f>#REF!</f>
        <v>#REF!</v>
      </c>
      <c r="G19" s="87" t="e">
        <f>E19-F19</f>
        <v>#REF!</v>
      </c>
      <c r="H19" s="85">
        <f>'Прилож №3 ведомств.'!E17</f>
        <v>4166</v>
      </c>
      <c r="I19" s="87">
        <f>E19-H19</f>
        <v>0</v>
      </c>
    </row>
    <row r="20" spans="1:10" ht="59.25" customHeight="1" x14ac:dyDescent="0.3">
      <c r="A20" s="106" t="s">
        <v>128</v>
      </c>
      <c r="B20" s="103" t="s">
        <v>129</v>
      </c>
      <c r="C20" s="103"/>
      <c r="D20" s="104"/>
      <c r="E20" s="89">
        <f>E21+E24</f>
        <v>4166</v>
      </c>
    </row>
    <row r="21" spans="1:10" ht="37.5" x14ac:dyDescent="0.3">
      <c r="A21" s="97" t="s">
        <v>130</v>
      </c>
      <c r="B21" s="90" t="s">
        <v>129</v>
      </c>
      <c r="C21" s="90" t="s">
        <v>131</v>
      </c>
      <c r="D21" s="91"/>
      <c r="E21" s="92">
        <f>E22</f>
        <v>292.7</v>
      </c>
    </row>
    <row r="22" spans="1:10" ht="75" x14ac:dyDescent="0.3">
      <c r="A22" s="94" t="s">
        <v>124</v>
      </c>
      <c r="B22" s="90" t="s">
        <v>129</v>
      </c>
      <c r="C22" s="90" t="s">
        <v>131</v>
      </c>
      <c r="D22" s="91">
        <v>100</v>
      </c>
      <c r="E22" s="92">
        <f>E23</f>
        <v>292.7</v>
      </c>
    </row>
    <row r="23" spans="1:10" ht="37.5" x14ac:dyDescent="0.3">
      <c r="A23" s="101" t="s">
        <v>125</v>
      </c>
      <c r="B23" s="90" t="s">
        <v>129</v>
      </c>
      <c r="C23" s="90" t="s">
        <v>131</v>
      </c>
      <c r="D23" s="91">
        <v>120</v>
      </c>
      <c r="E23" s="92">
        <v>292.7</v>
      </c>
    </row>
    <row r="24" spans="1:10" ht="37.5" x14ac:dyDescent="0.3">
      <c r="A24" s="102" t="s">
        <v>132</v>
      </c>
      <c r="B24" s="103" t="s">
        <v>129</v>
      </c>
      <c r="C24" s="103" t="s">
        <v>133</v>
      </c>
      <c r="D24" s="104"/>
      <c r="E24" s="89">
        <f>E25+E27+E29</f>
        <v>3873.3</v>
      </c>
      <c r="F24" s="85" t="e">
        <f>#REF!</f>
        <v>#REF!</v>
      </c>
      <c r="G24" s="87" t="e">
        <f>E24-F24</f>
        <v>#REF!</v>
      </c>
      <c r="H24" s="85">
        <f>'Прилож №3 ведомств.'!E21</f>
        <v>3873.3</v>
      </c>
      <c r="I24" s="87">
        <f>E24-H24</f>
        <v>0</v>
      </c>
    </row>
    <row r="25" spans="1:10" ht="75" x14ac:dyDescent="0.3">
      <c r="A25" s="94" t="s">
        <v>124</v>
      </c>
      <c r="B25" s="90" t="s">
        <v>129</v>
      </c>
      <c r="C25" s="90" t="s">
        <v>133</v>
      </c>
      <c r="D25" s="91">
        <v>100</v>
      </c>
      <c r="E25" s="92">
        <f>E26</f>
        <v>2168.9</v>
      </c>
      <c r="H25" s="85">
        <f>'Прилож №3 ведомств.'!E22</f>
        <v>2168.9</v>
      </c>
      <c r="I25" s="87">
        <f t="shared" ref="I25:I34" si="0">E25-H25</f>
        <v>0</v>
      </c>
    </row>
    <row r="26" spans="1:10" ht="37.5" x14ac:dyDescent="0.3">
      <c r="A26" s="101" t="s">
        <v>125</v>
      </c>
      <c r="B26" s="90" t="s">
        <v>129</v>
      </c>
      <c r="C26" s="90" t="s">
        <v>133</v>
      </c>
      <c r="D26" s="91">
        <v>120</v>
      </c>
      <c r="E26" s="92">
        <v>2168.9</v>
      </c>
      <c r="H26" s="85">
        <f>'Прилож №3 ведомств.'!E23</f>
        <v>2168.9</v>
      </c>
      <c r="I26" s="87">
        <f t="shared" si="0"/>
        <v>0</v>
      </c>
    </row>
    <row r="27" spans="1:10" ht="37.5" x14ac:dyDescent="0.3">
      <c r="A27" s="94" t="s">
        <v>134</v>
      </c>
      <c r="B27" s="90" t="s">
        <v>129</v>
      </c>
      <c r="C27" s="90" t="s">
        <v>133</v>
      </c>
      <c r="D27" s="91">
        <v>200</v>
      </c>
      <c r="E27" s="92">
        <f>E28</f>
        <v>1689.7</v>
      </c>
      <c r="H27" s="85">
        <f>'Прилож №3 ведомств.'!E24</f>
        <v>1689.7</v>
      </c>
      <c r="I27" s="87">
        <f t="shared" si="0"/>
        <v>0</v>
      </c>
    </row>
    <row r="28" spans="1:10" ht="37.5" x14ac:dyDescent="0.3">
      <c r="A28" s="101" t="s">
        <v>135</v>
      </c>
      <c r="B28" s="90" t="s">
        <v>129</v>
      </c>
      <c r="C28" s="90" t="s">
        <v>133</v>
      </c>
      <c r="D28" s="91">
        <v>240</v>
      </c>
      <c r="E28" s="92">
        <f>1589.7+100</f>
        <v>1689.7</v>
      </c>
      <c r="H28" s="85">
        <f>'Прилож №3 ведомств.'!E25</f>
        <v>1689.7</v>
      </c>
      <c r="I28" s="87">
        <f t="shared" si="0"/>
        <v>0</v>
      </c>
    </row>
    <row r="29" spans="1:10" ht="18.75" x14ac:dyDescent="0.3">
      <c r="A29" s="105" t="s">
        <v>136</v>
      </c>
      <c r="B29" s="90" t="s">
        <v>129</v>
      </c>
      <c r="C29" s="90" t="s">
        <v>133</v>
      </c>
      <c r="D29" s="91">
        <v>800</v>
      </c>
      <c r="E29" s="92">
        <f>E30</f>
        <v>14.7</v>
      </c>
      <c r="H29" s="85">
        <f>'Прилож №3 ведомств.'!E26</f>
        <v>14.7</v>
      </c>
      <c r="I29" s="87">
        <f t="shared" si="0"/>
        <v>0</v>
      </c>
    </row>
    <row r="30" spans="1:10" ht="18.75" x14ac:dyDescent="0.3">
      <c r="A30" s="105" t="s">
        <v>137</v>
      </c>
      <c r="B30" s="90" t="s">
        <v>129</v>
      </c>
      <c r="C30" s="90" t="s">
        <v>133</v>
      </c>
      <c r="D30" s="91">
        <v>850</v>
      </c>
      <c r="E30" s="92">
        <v>14.7</v>
      </c>
      <c r="H30" s="85">
        <f>'Прилож №3 ведомств.'!E27</f>
        <v>14.7</v>
      </c>
      <c r="I30" s="87">
        <f t="shared" si="0"/>
        <v>0</v>
      </c>
    </row>
    <row r="31" spans="1:10" ht="75" x14ac:dyDescent="0.3">
      <c r="A31" s="106" t="s">
        <v>138</v>
      </c>
      <c r="B31" s="103" t="s">
        <v>141</v>
      </c>
      <c r="C31" s="103"/>
      <c r="D31" s="104"/>
      <c r="E31" s="107">
        <f>E32+E35+E42+E44</f>
        <v>14297.900000000001</v>
      </c>
      <c r="F31" s="87" t="e">
        <f>#REF!</f>
        <v>#REF!</v>
      </c>
      <c r="G31" s="87" t="e">
        <f>E31-F31</f>
        <v>#REF!</v>
      </c>
      <c r="H31" s="85">
        <f>'Прилож №3 ведомств.'!E34</f>
        <v>14297.900000000001</v>
      </c>
      <c r="I31" s="87">
        <f t="shared" si="0"/>
        <v>0</v>
      </c>
      <c r="J31" s="87">
        <f>E31</f>
        <v>14297.900000000001</v>
      </c>
    </row>
    <row r="32" spans="1:10" ht="80.25" customHeight="1" x14ac:dyDescent="0.3">
      <c r="A32" s="102" t="s">
        <v>140</v>
      </c>
      <c r="B32" s="103" t="s">
        <v>141</v>
      </c>
      <c r="C32" s="103" t="s">
        <v>142</v>
      </c>
      <c r="D32" s="104"/>
      <c r="E32" s="89">
        <f>SUM(E33)</f>
        <v>1275.7</v>
      </c>
      <c r="H32" s="85">
        <f>'Прилож №3 ведомств.'!E35</f>
        <v>1275.7</v>
      </c>
      <c r="I32" s="87">
        <f t="shared" si="0"/>
        <v>0</v>
      </c>
    </row>
    <row r="33" spans="1:9" ht="75" x14ac:dyDescent="0.3">
      <c r="A33" s="94" t="s">
        <v>124</v>
      </c>
      <c r="B33" s="90" t="s">
        <v>141</v>
      </c>
      <c r="C33" s="90" t="s">
        <v>142</v>
      </c>
      <c r="D33" s="91">
        <v>100</v>
      </c>
      <c r="E33" s="92">
        <f>E34</f>
        <v>1275.7</v>
      </c>
      <c r="H33" s="85">
        <f>'Прилож №3 ведомств.'!E36</f>
        <v>1275.7</v>
      </c>
      <c r="I33" s="87">
        <f t="shared" si="0"/>
        <v>0</v>
      </c>
    </row>
    <row r="34" spans="1:9" ht="37.5" x14ac:dyDescent="0.3">
      <c r="A34" s="101" t="s">
        <v>125</v>
      </c>
      <c r="B34" s="90" t="s">
        <v>141</v>
      </c>
      <c r="C34" s="90" t="s">
        <v>142</v>
      </c>
      <c r="D34" s="91">
        <v>120</v>
      </c>
      <c r="E34" s="92">
        <v>1275.7</v>
      </c>
      <c r="H34" s="85">
        <f>'Прилож №3 ведомств.'!E37</f>
        <v>1275.7</v>
      </c>
      <c r="I34" s="87">
        <f t="shared" si="0"/>
        <v>0</v>
      </c>
    </row>
    <row r="35" spans="1:9" ht="56.25" x14ac:dyDescent="0.3">
      <c r="A35" s="106" t="s">
        <v>143</v>
      </c>
      <c r="B35" s="103" t="s">
        <v>141</v>
      </c>
      <c r="C35" s="103" t="s">
        <v>144</v>
      </c>
      <c r="D35" s="104"/>
      <c r="E35" s="89">
        <f>E36+E38+E40</f>
        <v>10752.500000000002</v>
      </c>
      <c r="F35" s="87"/>
      <c r="H35" s="85">
        <f>'Прилож №3 ведомств.'!E38</f>
        <v>10752.500000000002</v>
      </c>
      <c r="I35" s="87">
        <f>E35-H35</f>
        <v>0</v>
      </c>
    </row>
    <row r="36" spans="1:9" ht="75" x14ac:dyDescent="0.3">
      <c r="A36" s="94" t="s">
        <v>124</v>
      </c>
      <c r="B36" s="90" t="s">
        <v>141</v>
      </c>
      <c r="C36" s="90" t="s">
        <v>144</v>
      </c>
      <c r="D36" s="91">
        <v>100</v>
      </c>
      <c r="E36" s="92">
        <f>E37</f>
        <v>9219.9000000000015</v>
      </c>
      <c r="H36" s="85">
        <f>'Прилож №3 ведомств.'!E39</f>
        <v>9219.9000000000015</v>
      </c>
      <c r="I36" s="87">
        <f>E36-H36</f>
        <v>0</v>
      </c>
    </row>
    <row r="37" spans="1:9" ht="37.5" x14ac:dyDescent="0.3">
      <c r="A37" s="101" t="s">
        <v>125</v>
      </c>
      <c r="B37" s="90" t="s">
        <v>141</v>
      </c>
      <c r="C37" s="90" t="s">
        <v>144</v>
      </c>
      <c r="D37" s="91">
        <v>120</v>
      </c>
      <c r="E37" s="92">
        <f>9669.7-66-383.8</f>
        <v>9219.9000000000015</v>
      </c>
      <c r="H37" s="85">
        <f>'Прилож №3 ведомств.'!E40</f>
        <v>9219.9000000000015</v>
      </c>
      <c r="I37" s="87">
        <f>E37-H37</f>
        <v>0</v>
      </c>
    </row>
    <row r="38" spans="1:9" ht="37.5" x14ac:dyDescent="0.3">
      <c r="A38" s="94" t="s">
        <v>134</v>
      </c>
      <c r="B38" s="90" t="s">
        <v>141</v>
      </c>
      <c r="C38" s="90" t="s">
        <v>144</v>
      </c>
      <c r="D38" s="91">
        <v>200</v>
      </c>
      <c r="E38" s="92">
        <f>E39</f>
        <v>1523.6</v>
      </c>
      <c r="F38" s="85" t="e">
        <f>F39</f>
        <v>#REF!</v>
      </c>
      <c r="G38" s="87" t="e">
        <f>E38-F38</f>
        <v>#REF!</v>
      </c>
      <c r="H38" s="85">
        <f>'Прилож №3 ведомств.'!E41</f>
        <v>1523.6</v>
      </c>
      <c r="I38" s="87">
        <f>E38-H38</f>
        <v>0</v>
      </c>
    </row>
    <row r="39" spans="1:9" ht="37.5" x14ac:dyDescent="0.3">
      <c r="A39" s="101" t="s">
        <v>135</v>
      </c>
      <c r="B39" s="90" t="s">
        <v>141</v>
      </c>
      <c r="C39" s="90" t="s">
        <v>144</v>
      </c>
      <c r="D39" s="91">
        <v>240</v>
      </c>
      <c r="E39" s="92">
        <f>1423.6+100</f>
        <v>1523.6</v>
      </c>
      <c r="F39" s="85" t="e">
        <f>#REF!</f>
        <v>#REF!</v>
      </c>
      <c r="G39" s="87" t="e">
        <f>E39-F39</f>
        <v>#REF!</v>
      </c>
      <c r="H39" s="85">
        <f>'Прилож №3 ведомств.'!E42</f>
        <v>1523.6</v>
      </c>
      <c r="I39" s="87">
        <f t="shared" ref="I39:I111" si="1">E39-H39</f>
        <v>0</v>
      </c>
    </row>
    <row r="40" spans="1:9" ht="18.75" x14ac:dyDescent="0.3">
      <c r="A40" s="105" t="s">
        <v>136</v>
      </c>
      <c r="B40" s="90" t="s">
        <v>141</v>
      </c>
      <c r="C40" s="90" t="s">
        <v>144</v>
      </c>
      <c r="D40" s="91">
        <v>800</v>
      </c>
      <c r="E40" s="92">
        <f>E41</f>
        <v>9</v>
      </c>
      <c r="H40" s="85">
        <f>'Прилож №3 ведомств.'!E43</f>
        <v>9</v>
      </c>
      <c r="I40" s="87">
        <f t="shared" si="1"/>
        <v>0</v>
      </c>
    </row>
    <row r="41" spans="1:9" ht="18.75" x14ac:dyDescent="0.3">
      <c r="A41" s="105" t="s">
        <v>137</v>
      </c>
      <c r="B41" s="90" t="s">
        <v>141</v>
      </c>
      <c r="C41" s="90" t="s">
        <v>144</v>
      </c>
      <c r="D41" s="91">
        <v>850</v>
      </c>
      <c r="E41" s="92">
        <v>9</v>
      </c>
      <c r="H41" s="85">
        <f>'Прилож №3 ведомств.'!E44</f>
        <v>9</v>
      </c>
      <c r="I41" s="87">
        <f t="shared" si="1"/>
        <v>0</v>
      </c>
    </row>
    <row r="42" spans="1:9" ht="56.25" x14ac:dyDescent="0.3">
      <c r="A42" s="109" t="s">
        <v>334</v>
      </c>
      <c r="B42" s="120" t="s">
        <v>141</v>
      </c>
      <c r="C42" s="186" t="s">
        <v>333</v>
      </c>
      <c r="D42" s="204">
        <v>100</v>
      </c>
      <c r="E42" s="180">
        <f>E43</f>
        <v>449.8</v>
      </c>
      <c r="H42" s="85">
        <f>'Прилож №3 ведомств.'!E45</f>
        <v>449.8</v>
      </c>
      <c r="I42" s="87">
        <f t="shared" si="1"/>
        <v>0</v>
      </c>
    </row>
    <row r="43" spans="1:9" ht="37.5" x14ac:dyDescent="0.3">
      <c r="A43" s="94" t="s">
        <v>135</v>
      </c>
      <c r="B43" s="127" t="s">
        <v>141</v>
      </c>
      <c r="C43" s="194" t="s">
        <v>333</v>
      </c>
      <c r="D43" s="128">
        <v>120</v>
      </c>
      <c r="E43" s="129">
        <f>66+383.8</f>
        <v>449.8</v>
      </c>
      <c r="H43" s="85">
        <f>'Прилож №3 ведомств.'!E46</f>
        <v>449.8</v>
      </c>
      <c r="I43" s="87">
        <f t="shared" si="1"/>
        <v>0</v>
      </c>
    </row>
    <row r="44" spans="1:9" ht="75" x14ac:dyDescent="0.3">
      <c r="A44" s="257" t="s">
        <v>147</v>
      </c>
      <c r="B44" s="264" t="s">
        <v>141</v>
      </c>
      <c r="C44" s="264" t="s">
        <v>148</v>
      </c>
      <c r="D44" s="110"/>
      <c r="E44" s="111">
        <f>E45+E47</f>
        <v>1819.9</v>
      </c>
      <c r="H44" s="85">
        <f>'Прилож №3 ведомств.'!E47</f>
        <v>1819.9</v>
      </c>
      <c r="I44" s="87">
        <f t="shared" si="1"/>
        <v>0</v>
      </c>
    </row>
    <row r="45" spans="1:9" ht="75" x14ac:dyDescent="0.3">
      <c r="A45" s="192" t="s">
        <v>124</v>
      </c>
      <c r="B45" s="90" t="s">
        <v>141</v>
      </c>
      <c r="C45" s="90" t="s">
        <v>148</v>
      </c>
      <c r="D45" s="113">
        <v>100</v>
      </c>
      <c r="E45" s="114">
        <f>E46</f>
        <v>1689</v>
      </c>
      <c r="H45" s="85">
        <f>'Прилож №3 ведомств.'!E48</f>
        <v>1689</v>
      </c>
      <c r="I45" s="87">
        <f t="shared" si="1"/>
        <v>0</v>
      </c>
    </row>
    <row r="46" spans="1:9" ht="37.5" x14ac:dyDescent="0.3">
      <c r="A46" s="101" t="s">
        <v>125</v>
      </c>
      <c r="B46" s="90" t="s">
        <v>141</v>
      </c>
      <c r="C46" s="90" t="s">
        <v>148</v>
      </c>
      <c r="D46" s="113">
        <v>120</v>
      </c>
      <c r="E46" s="114">
        <v>1689</v>
      </c>
      <c r="H46" s="85">
        <f>'Прилож №3 ведомств.'!E49</f>
        <v>1689</v>
      </c>
      <c r="I46" s="87">
        <f t="shared" si="1"/>
        <v>0</v>
      </c>
    </row>
    <row r="47" spans="1:9" ht="37.5" x14ac:dyDescent="0.3">
      <c r="A47" s="94" t="s">
        <v>134</v>
      </c>
      <c r="B47" s="90" t="s">
        <v>141</v>
      </c>
      <c r="C47" s="90" t="s">
        <v>148</v>
      </c>
      <c r="D47" s="113">
        <v>200</v>
      </c>
      <c r="E47" s="114">
        <f>E48</f>
        <v>130.9</v>
      </c>
      <c r="H47" s="85">
        <f>'Прилож №3 ведомств.'!E50</f>
        <v>130.9</v>
      </c>
      <c r="I47" s="87">
        <f t="shared" si="1"/>
        <v>0</v>
      </c>
    </row>
    <row r="48" spans="1:9" ht="37.5" x14ac:dyDescent="0.3">
      <c r="A48" s="115" t="s">
        <v>135</v>
      </c>
      <c r="B48" s="90" t="s">
        <v>141</v>
      </c>
      <c r="C48" s="90" t="s">
        <v>148</v>
      </c>
      <c r="D48" s="113">
        <v>240</v>
      </c>
      <c r="E48" s="114">
        <v>130.9</v>
      </c>
      <c r="H48" s="85">
        <f>'Прилож №3 ведомств.'!E51</f>
        <v>130.9</v>
      </c>
      <c r="I48" s="87">
        <f t="shared" si="1"/>
        <v>0</v>
      </c>
    </row>
    <row r="49" spans="1:9" ht="18.75" x14ac:dyDescent="0.3">
      <c r="A49" s="86" t="s">
        <v>149</v>
      </c>
      <c r="B49" s="103" t="s">
        <v>152</v>
      </c>
      <c r="C49" s="103"/>
      <c r="D49" s="104"/>
      <c r="E49" s="89">
        <f>E50</f>
        <v>30</v>
      </c>
      <c r="H49" s="85">
        <v>30</v>
      </c>
      <c r="I49" s="87">
        <f t="shared" si="1"/>
        <v>0</v>
      </c>
    </row>
    <row r="50" spans="1:9" ht="18.75" x14ac:dyDescent="0.3">
      <c r="A50" s="105" t="s">
        <v>151</v>
      </c>
      <c r="B50" s="90" t="s">
        <v>152</v>
      </c>
      <c r="C50" s="90" t="s">
        <v>153</v>
      </c>
      <c r="D50" s="116"/>
      <c r="E50" s="92">
        <f>E51</f>
        <v>30</v>
      </c>
      <c r="H50" s="85">
        <v>30</v>
      </c>
      <c r="I50" s="87">
        <f t="shared" si="1"/>
        <v>0</v>
      </c>
    </row>
    <row r="51" spans="1:9" ht="18.75" x14ac:dyDescent="0.3">
      <c r="A51" s="105" t="s">
        <v>136</v>
      </c>
      <c r="B51" s="90" t="s">
        <v>152</v>
      </c>
      <c r="C51" s="90" t="s">
        <v>153</v>
      </c>
      <c r="D51" s="117">
        <v>800</v>
      </c>
      <c r="E51" s="92">
        <f>E52</f>
        <v>30</v>
      </c>
      <c r="H51" s="85">
        <v>30</v>
      </c>
      <c r="I51" s="87">
        <f t="shared" si="1"/>
        <v>0</v>
      </c>
    </row>
    <row r="52" spans="1:9" ht="18.75" x14ac:dyDescent="0.3">
      <c r="A52" s="105" t="s">
        <v>154</v>
      </c>
      <c r="B52" s="90" t="s">
        <v>152</v>
      </c>
      <c r="C52" s="90" t="s">
        <v>153</v>
      </c>
      <c r="D52" s="117">
        <v>870</v>
      </c>
      <c r="E52" s="92">
        <v>30</v>
      </c>
      <c r="H52" s="85">
        <v>30</v>
      </c>
      <c r="I52" s="87">
        <f t="shared" si="1"/>
        <v>0</v>
      </c>
    </row>
    <row r="53" spans="1:9" ht="18.75" x14ac:dyDescent="0.3">
      <c r="A53" s="86" t="s">
        <v>155</v>
      </c>
      <c r="B53" s="103" t="s">
        <v>158</v>
      </c>
      <c r="C53" s="90"/>
      <c r="D53" s="117"/>
      <c r="E53" s="89">
        <f>E54+E57+E60+E63</f>
        <v>228.7</v>
      </c>
      <c r="H53" s="85">
        <v>84</v>
      </c>
      <c r="I53" s="87">
        <f t="shared" si="1"/>
        <v>144.69999999999999</v>
      </c>
    </row>
    <row r="54" spans="1:9" ht="56.25" x14ac:dyDescent="0.3">
      <c r="A54" s="106" t="s">
        <v>157</v>
      </c>
      <c r="B54" s="103" t="s">
        <v>158</v>
      </c>
      <c r="C54" s="103" t="s">
        <v>159</v>
      </c>
      <c r="D54" s="117"/>
      <c r="E54" s="89">
        <f>E55</f>
        <v>84</v>
      </c>
      <c r="H54" s="85">
        <v>84</v>
      </c>
      <c r="I54" s="87">
        <f t="shared" si="1"/>
        <v>0</v>
      </c>
    </row>
    <row r="55" spans="1:9" ht="18.75" x14ac:dyDescent="0.3">
      <c r="A55" s="105" t="s">
        <v>136</v>
      </c>
      <c r="B55" s="90" t="s">
        <v>158</v>
      </c>
      <c r="C55" s="90" t="s">
        <v>159</v>
      </c>
      <c r="D55" s="91">
        <v>800</v>
      </c>
      <c r="E55" s="92">
        <f>E56</f>
        <v>84</v>
      </c>
      <c r="H55" s="85">
        <v>84</v>
      </c>
      <c r="I55" s="87">
        <f t="shared" si="1"/>
        <v>0</v>
      </c>
    </row>
    <row r="56" spans="1:9" ht="18.75" x14ac:dyDescent="0.3">
      <c r="A56" s="105" t="s">
        <v>160</v>
      </c>
      <c r="B56" s="90" t="s">
        <v>158</v>
      </c>
      <c r="C56" s="90" t="s">
        <v>159</v>
      </c>
      <c r="D56" s="91">
        <v>850</v>
      </c>
      <c r="E56" s="92">
        <v>84</v>
      </c>
      <c r="H56" s="85">
        <v>84</v>
      </c>
      <c r="I56" s="87">
        <f t="shared" si="1"/>
        <v>0</v>
      </c>
    </row>
    <row r="57" spans="1:9" ht="117" customHeight="1" x14ac:dyDescent="0.3">
      <c r="A57" s="265" t="s">
        <v>287</v>
      </c>
      <c r="B57" s="120" t="s">
        <v>158</v>
      </c>
      <c r="C57" s="120" t="s">
        <v>288</v>
      </c>
      <c r="D57" s="152"/>
      <c r="E57" s="140">
        <f t="shared" ref="E57:E58" si="2">E58</f>
        <v>0</v>
      </c>
      <c r="H57" s="85">
        <f>'Прилож №3 ведомств.'!E58</f>
        <v>0</v>
      </c>
      <c r="I57" s="87">
        <f t="shared" si="1"/>
        <v>0</v>
      </c>
    </row>
    <row r="58" spans="1:9" ht="18.75" x14ac:dyDescent="0.3">
      <c r="A58" s="135" t="s">
        <v>136</v>
      </c>
      <c r="B58" s="127" t="s">
        <v>158</v>
      </c>
      <c r="C58" s="127" t="s">
        <v>288</v>
      </c>
      <c r="D58" s="128">
        <v>800</v>
      </c>
      <c r="E58" s="131">
        <f t="shared" si="2"/>
        <v>0</v>
      </c>
      <c r="H58" s="85">
        <f>'Прилож №3 ведомств.'!E59</f>
        <v>0</v>
      </c>
      <c r="I58" s="87">
        <f t="shared" si="1"/>
        <v>0</v>
      </c>
    </row>
    <row r="59" spans="1:9" ht="18.75" x14ac:dyDescent="0.3">
      <c r="A59" s="135" t="s">
        <v>289</v>
      </c>
      <c r="B59" s="127" t="s">
        <v>158</v>
      </c>
      <c r="C59" s="127" t="s">
        <v>288</v>
      </c>
      <c r="D59" s="128">
        <v>830</v>
      </c>
      <c r="E59" s="131">
        <f>200-200</f>
        <v>0</v>
      </c>
      <c r="H59" s="85">
        <f>'Прилож №3 ведомств.'!E60</f>
        <v>0</v>
      </c>
      <c r="I59" s="87">
        <f t="shared" si="1"/>
        <v>0</v>
      </c>
    </row>
    <row r="60" spans="1:9" ht="18.75" x14ac:dyDescent="0.3">
      <c r="A60" s="253" t="s">
        <v>290</v>
      </c>
      <c r="B60" s="120" t="s">
        <v>158</v>
      </c>
      <c r="C60" s="120" t="s">
        <v>291</v>
      </c>
      <c r="D60" s="204"/>
      <c r="E60" s="123">
        <f>E61</f>
        <v>137.5</v>
      </c>
      <c r="H60" s="85">
        <f>'Прилож №3 ведомств.'!E61</f>
        <v>137.5</v>
      </c>
      <c r="I60" s="87">
        <f t="shared" si="1"/>
        <v>0</v>
      </c>
    </row>
    <row r="61" spans="1:9" ht="37.5" x14ac:dyDescent="0.3">
      <c r="A61" s="94" t="s">
        <v>134</v>
      </c>
      <c r="B61" s="127" t="s">
        <v>158</v>
      </c>
      <c r="C61" s="127" t="s">
        <v>291</v>
      </c>
      <c r="D61" s="205">
        <v>200</v>
      </c>
      <c r="E61" s="254">
        <f>E62</f>
        <v>137.5</v>
      </c>
      <c r="H61" s="85">
        <f>'Прилож №3 ведомств.'!E62</f>
        <v>137.5</v>
      </c>
      <c r="I61" s="87">
        <f t="shared" si="1"/>
        <v>0</v>
      </c>
    </row>
    <row r="62" spans="1:9" ht="37.5" x14ac:dyDescent="0.3">
      <c r="A62" s="94" t="s">
        <v>135</v>
      </c>
      <c r="B62" s="127" t="s">
        <v>158</v>
      </c>
      <c r="C62" s="127" t="s">
        <v>291</v>
      </c>
      <c r="D62" s="205">
        <v>240</v>
      </c>
      <c r="E62" s="131">
        <v>137.5</v>
      </c>
      <c r="H62" s="85">
        <f>'Прилож №3 ведомств.'!E63</f>
        <v>137.5</v>
      </c>
      <c r="I62" s="87">
        <f t="shared" si="1"/>
        <v>0</v>
      </c>
    </row>
    <row r="63" spans="1:9" ht="75" x14ac:dyDescent="0.3">
      <c r="A63" s="106" t="s">
        <v>145</v>
      </c>
      <c r="B63" s="120" t="s">
        <v>158</v>
      </c>
      <c r="C63" s="264" t="s">
        <v>146</v>
      </c>
      <c r="D63" s="104"/>
      <c r="E63" s="89">
        <f>E64</f>
        <v>7.2</v>
      </c>
      <c r="I63" s="87"/>
    </row>
    <row r="64" spans="1:9" ht="37.5" x14ac:dyDescent="0.3">
      <c r="A64" s="94" t="s">
        <v>134</v>
      </c>
      <c r="B64" s="127" t="s">
        <v>158</v>
      </c>
      <c r="C64" s="90" t="s">
        <v>146</v>
      </c>
      <c r="D64" s="91">
        <v>200</v>
      </c>
      <c r="E64" s="92">
        <f>E65</f>
        <v>7.2</v>
      </c>
      <c r="I64" s="87"/>
    </row>
    <row r="65" spans="1:9" ht="37.5" x14ac:dyDescent="0.3">
      <c r="A65" s="101" t="s">
        <v>135</v>
      </c>
      <c r="B65" s="127" t="s">
        <v>158</v>
      </c>
      <c r="C65" s="90" t="s">
        <v>146</v>
      </c>
      <c r="D65" s="91">
        <v>240</v>
      </c>
      <c r="E65" s="92">
        <v>7.2</v>
      </c>
      <c r="I65" s="87"/>
    </row>
    <row r="66" spans="1:9" ht="37.5" x14ac:dyDescent="0.3">
      <c r="A66" s="102" t="s">
        <v>161</v>
      </c>
      <c r="B66" s="103" t="s">
        <v>268</v>
      </c>
      <c r="C66" s="103" t="s">
        <v>162</v>
      </c>
      <c r="D66" s="104"/>
      <c r="E66" s="89">
        <f>E67</f>
        <v>50</v>
      </c>
      <c r="H66" s="85">
        <f>'Прилож №3 ведомств.'!E67</f>
        <v>50</v>
      </c>
      <c r="I66" s="87">
        <f t="shared" si="1"/>
        <v>0</v>
      </c>
    </row>
    <row r="67" spans="1:9" ht="56.25" x14ac:dyDescent="0.3">
      <c r="A67" s="106" t="s">
        <v>163</v>
      </c>
      <c r="B67" s="103" t="s">
        <v>166</v>
      </c>
      <c r="C67" s="103"/>
      <c r="D67" s="104"/>
      <c r="E67" s="89">
        <f>E68</f>
        <v>50</v>
      </c>
      <c r="H67" s="85">
        <f>'Прилож №3 ведомств.'!E68</f>
        <v>50</v>
      </c>
      <c r="I67" s="87">
        <f t="shared" si="1"/>
        <v>0</v>
      </c>
    </row>
    <row r="68" spans="1:9" ht="93.75" x14ac:dyDescent="0.3">
      <c r="A68" s="106" t="s">
        <v>165</v>
      </c>
      <c r="B68" s="120" t="s">
        <v>166</v>
      </c>
      <c r="C68" s="103" t="s">
        <v>167</v>
      </c>
      <c r="D68" s="91"/>
      <c r="E68" s="89">
        <f>E69</f>
        <v>50</v>
      </c>
      <c r="H68" s="85">
        <f>'Прилож №3 ведомств.'!E69</f>
        <v>50</v>
      </c>
      <c r="I68" s="87">
        <f t="shared" si="1"/>
        <v>0</v>
      </c>
    </row>
    <row r="69" spans="1:9" ht="37.5" x14ac:dyDescent="0.3">
      <c r="A69" s="94" t="s">
        <v>134</v>
      </c>
      <c r="B69" s="90" t="s">
        <v>166</v>
      </c>
      <c r="C69" s="90" t="s">
        <v>167</v>
      </c>
      <c r="D69" s="91">
        <v>200</v>
      </c>
      <c r="E69" s="92">
        <f>E70</f>
        <v>50</v>
      </c>
      <c r="H69" s="85">
        <f>'Прилож №3 ведомств.'!E70</f>
        <v>50</v>
      </c>
      <c r="I69" s="87">
        <f t="shared" si="1"/>
        <v>0</v>
      </c>
    </row>
    <row r="70" spans="1:9" ht="37.5" x14ac:dyDescent="0.3">
      <c r="A70" s="115" t="s">
        <v>135</v>
      </c>
      <c r="B70" s="90" t="s">
        <v>166</v>
      </c>
      <c r="C70" s="90" t="s">
        <v>167</v>
      </c>
      <c r="D70" s="91">
        <v>240</v>
      </c>
      <c r="E70" s="92">
        <v>50</v>
      </c>
      <c r="H70" s="85">
        <f>'Прилож №3 ведомств.'!E71</f>
        <v>50</v>
      </c>
      <c r="I70" s="87">
        <f t="shared" si="1"/>
        <v>0</v>
      </c>
    </row>
    <row r="71" spans="1:9" ht="18.75" x14ac:dyDescent="0.3">
      <c r="A71" s="121" t="s">
        <v>168</v>
      </c>
      <c r="B71" s="120" t="s">
        <v>270</v>
      </c>
      <c r="C71" s="120"/>
      <c r="D71" s="204"/>
      <c r="E71" s="123">
        <f>E72</f>
        <v>751.3</v>
      </c>
      <c r="H71" s="85">
        <f>'Прилож №3 ведомств.'!E72</f>
        <v>751.3</v>
      </c>
      <c r="I71" s="87">
        <f t="shared" si="1"/>
        <v>0</v>
      </c>
    </row>
    <row r="72" spans="1:9" ht="18.75" x14ac:dyDescent="0.3">
      <c r="A72" s="121" t="s">
        <v>169</v>
      </c>
      <c r="B72" s="120" t="s">
        <v>171</v>
      </c>
      <c r="C72" s="120"/>
      <c r="D72" s="204"/>
      <c r="E72" s="123">
        <f>E74</f>
        <v>751.3</v>
      </c>
      <c r="H72" s="85">
        <f>'Прилож №3 ведомств.'!E73</f>
        <v>751.3</v>
      </c>
      <c r="I72" s="87">
        <f t="shared" si="1"/>
        <v>0</v>
      </c>
    </row>
    <row r="73" spans="1:9" ht="56.25" x14ac:dyDescent="0.3">
      <c r="A73" s="106" t="s">
        <v>170</v>
      </c>
      <c r="B73" s="120" t="s">
        <v>171</v>
      </c>
      <c r="C73" s="120"/>
      <c r="D73" s="204"/>
      <c r="E73" s="123">
        <f>E74</f>
        <v>751.3</v>
      </c>
      <c r="H73" s="85">
        <f>'Прилож №3 ведомств.'!E74</f>
        <v>751.3</v>
      </c>
      <c r="I73" s="87">
        <f t="shared" si="1"/>
        <v>0</v>
      </c>
    </row>
    <row r="74" spans="1:9" ht="56.25" x14ac:dyDescent="0.3">
      <c r="A74" s="125" t="s">
        <v>172</v>
      </c>
      <c r="B74" s="120" t="s">
        <v>171</v>
      </c>
      <c r="C74" s="120" t="s">
        <v>173</v>
      </c>
      <c r="D74" s="204"/>
      <c r="E74" s="123">
        <f>E75+E77</f>
        <v>751.3</v>
      </c>
      <c r="H74" s="85">
        <f>'Прилож №3 ведомств.'!E75</f>
        <v>751.3</v>
      </c>
      <c r="I74" s="87">
        <f t="shared" si="1"/>
        <v>0</v>
      </c>
    </row>
    <row r="75" spans="1:9" ht="75" x14ac:dyDescent="0.3">
      <c r="A75" s="266" t="s">
        <v>124</v>
      </c>
      <c r="B75" s="127" t="s">
        <v>171</v>
      </c>
      <c r="C75" s="127" t="s">
        <v>173</v>
      </c>
      <c r="D75" s="128">
        <v>100</v>
      </c>
      <c r="E75" s="131">
        <f>E76</f>
        <v>637.79999999999995</v>
      </c>
      <c r="H75" s="85">
        <f>'Прилож №3 ведомств.'!E76</f>
        <v>637.79999999999995</v>
      </c>
      <c r="I75" s="87">
        <f t="shared" si="1"/>
        <v>0</v>
      </c>
    </row>
    <row r="76" spans="1:9" ht="18.75" x14ac:dyDescent="0.3">
      <c r="A76" s="135" t="s">
        <v>174</v>
      </c>
      <c r="B76" s="127" t="s">
        <v>171</v>
      </c>
      <c r="C76" s="127" t="s">
        <v>173</v>
      </c>
      <c r="D76" s="128">
        <v>110</v>
      </c>
      <c r="E76" s="131">
        <f>610.4+18.1+9.3</f>
        <v>637.79999999999995</v>
      </c>
      <c r="H76" s="85">
        <f>'Прилож №3 ведомств.'!E77</f>
        <v>637.79999999999995</v>
      </c>
      <c r="I76" s="87">
        <f t="shared" si="1"/>
        <v>0</v>
      </c>
    </row>
    <row r="77" spans="1:9" ht="37.5" x14ac:dyDescent="0.3">
      <c r="A77" s="94" t="s">
        <v>134</v>
      </c>
      <c r="B77" s="127" t="s">
        <v>171</v>
      </c>
      <c r="C77" s="127" t="s">
        <v>173</v>
      </c>
      <c r="D77" s="128">
        <v>200</v>
      </c>
      <c r="E77" s="131">
        <f>E78</f>
        <v>113.50000000000001</v>
      </c>
      <c r="H77" s="85">
        <f>'Прилож №3 ведомств.'!E78</f>
        <v>113.50000000000001</v>
      </c>
      <c r="I77" s="87">
        <f t="shared" si="1"/>
        <v>0</v>
      </c>
    </row>
    <row r="78" spans="1:9" ht="37.5" x14ac:dyDescent="0.3">
      <c r="A78" s="94" t="s">
        <v>135</v>
      </c>
      <c r="B78" s="127" t="s">
        <v>171</v>
      </c>
      <c r="C78" s="127" t="s">
        <v>173</v>
      </c>
      <c r="D78" s="128">
        <v>240</v>
      </c>
      <c r="E78" s="131">
        <f>131.4-18.1+0.2</f>
        <v>113.50000000000001</v>
      </c>
      <c r="H78" s="85">
        <f>'Прилож №3 ведомств.'!E79</f>
        <v>113.50000000000001</v>
      </c>
      <c r="I78" s="87">
        <f t="shared" si="1"/>
        <v>0</v>
      </c>
    </row>
    <row r="79" spans="1:9" ht="18.75" x14ac:dyDescent="0.3">
      <c r="A79" s="86" t="s">
        <v>175</v>
      </c>
      <c r="B79" s="103" t="s">
        <v>271</v>
      </c>
      <c r="C79" s="103"/>
      <c r="D79" s="104"/>
      <c r="E79" s="89">
        <f>E80</f>
        <v>35264.5</v>
      </c>
      <c r="F79" s="87"/>
      <c r="H79" s="85">
        <f>'Прилож №3 ведомств.'!E80</f>
        <v>35264.5</v>
      </c>
      <c r="I79" s="87">
        <f t="shared" si="1"/>
        <v>0</v>
      </c>
    </row>
    <row r="80" spans="1:9" ht="18.75" x14ac:dyDescent="0.3">
      <c r="A80" s="86" t="s">
        <v>177</v>
      </c>
      <c r="B80" s="103" t="s">
        <v>178</v>
      </c>
      <c r="C80" s="103"/>
      <c r="D80" s="104"/>
      <c r="E80" s="89">
        <f>E81+E88</f>
        <v>35264.5</v>
      </c>
      <c r="F80" s="87"/>
      <c r="H80" s="85">
        <f>'Прилож №3 ведомств.'!E81</f>
        <v>35264.5</v>
      </c>
      <c r="I80" s="87">
        <f t="shared" si="1"/>
        <v>0</v>
      </c>
    </row>
    <row r="81" spans="1:9" ht="62.25" customHeight="1" x14ac:dyDescent="0.3">
      <c r="A81" s="106" t="s">
        <v>195</v>
      </c>
      <c r="B81" s="132" t="s">
        <v>178</v>
      </c>
      <c r="C81" s="103" t="s">
        <v>196</v>
      </c>
      <c r="D81" s="104"/>
      <c r="E81" s="89">
        <f>E82+E84+E86</f>
        <v>9159.5</v>
      </c>
      <c r="F81" s="87"/>
      <c r="H81" s="85">
        <f>'Прилож №3 ведомств.'!E82</f>
        <v>9159.5</v>
      </c>
      <c r="I81" s="87">
        <f t="shared" si="1"/>
        <v>0</v>
      </c>
    </row>
    <row r="82" spans="1:9" ht="75" x14ac:dyDescent="0.3">
      <c r="A82" s="94" t="s">
        <v>124</v>
      </c>
      <c r="B82" s="90" t="s">
        <v>178</v>
      </c>
      <c r="C82" s="90" t="s">
        <v>196</v>
      </c>
      <c r="D82" s="91">
        <v>100</v>
      </c>
      <c r="E82" s="92">
        <f>E83</f>
        <v>8066.8</v>
      </c>
      <c r="F82" s="87"/>
      <c r="H82" s="85">
        <f>'Прилож №3 ведомств.'!E83</f>
        <v>8066.8</v>
      </c>
      <c r="I82" s="87">
        <f t="shared" si="1"/>
        <v>0</v>
      </c>
    </row>
    <row r="83" spans="1:9" ht="18.75" x14ac:dyDescent="0.3">
      <c r="A83" s="135" t="s">
        <v>174</v>
      </c>
      <c r="B83" s="90" t="s">
        <v>178</v>
      </c>
      <c r="C83" s="90" t="s">
        <v>196</v>
      </c>
      <c r="D83" s="91">
        <v>110</v>
      </c>
      <c r="E83" s="92">
        <v>8066.8</v>
      </c>
      <c r="F83" s="87"/>
      <c r="H83" s="85">
        <f>'Прилож №3 ведомств.'!E84</f>
        <v>8066.8</v>
      </c>
      <c r="I83" s="87">
        <f t="shared" si="1"/>
        <v>0</v>
      </c>
    </row>
    <row r="84" spans="1:9" ht="37.5" x14ac:dyDescent="0.3">
      <c r="A84" s="94" t="s">
        <v>134</v>
      </c>
      <c r="B84" s="90" t="s">
        <v>178</v>
      </c>
      <c r="C84" s="90" t="s">
        <v>196</v>
      </c>
      <c r="D84" s="91">
        <v>200</v>
      </c>
      <c r="E84" s="92">
        <f>E85</f>
        <v>1031.7</v>
      </c>
      <c r="F84" s="87"/>
      <c r="H84" s="85">
        <f>'Прилож №3 ведомств.'!E85</f>
        <v>1031.7</v>
      </c>
      <c r="I84" s="87">
        <f t="shared" si="1"/>
        <v>0</v>
      </c>
    </row>
    <row r="85" spans="1:9" ht="37.5" x14ac:dyDescent="0.3">
      <c r="A85" s="94" t="s">
        <v>135</v>
      </c>
      <c r="B85" s="90" t="s">
        <v>178</v>
      </c>
      <c r="C85" s="90" t="s">
        <v>196</v>
      </c>
      <c r="D85" s="91">
        <v>240</v>
      </c>
      <c r="E85" s="92">
        <f>833.8+197.9</f>
        <v>1031.7</v>
      </c>
      <c r="F85" s="87"/>
      <c r="H85" s="85">
        <f>'Прилож №3 ведомств.'!E86</f>
        <v>1031.7</v>
      </c>
      <c r="I85" s="87">
        <f t="shared" si="1"/>
        <v>0</v>
      </c>
    </row>
    <row r="86" spans="1:9" ht="18.75" x14ac:dyDescent="0.3">
      <c r="A86" s="105" t="s">
        <v>136</v>
      </c>
      <c r="B86" s="90" t="s">
        <v>178</v>
      </c>
      <c r="C86" s="90" t="s">
        <v>196</v>
      </c>
      <c r="D86" s="91">
        <v>800</v>
      </c>
      <c r="E86" s="92">
        <f>E87</f>
        <v>61</v>
      </c>
      <c r="F86" s="87"/>
      <c r="H86" s="85">
        <f>'Прилож №3 ведомств.'!E87</f>
        <v>61</v>
      </c>
      <c r="I86" s="87">
        <f t="shared" si="1"/>
        <v>0</v>
      </c>
    </row>
    <row r="87" spans="1:9" ht="18.75" x14ac:dyDescent="0.3">
      <c r="A87" s="105" t="s">
        <v>137</v>
      </c>
      <c r="B87" s="90" t="s">
        <v>178</v>
      </c>
      <c r="C87" s="90" t="s">
        <v>196</v>
      </c>
      <c r="D87" s="91">
        <v>850</v>
      </c>
      <c r="E87" s="92">
        <f>321-260</f>
        <v>61</v>
      </c>
      <c r="F87" s="87"/>
      <c r="H87" s="85">
        <f>'Прилож №3 ведомств.'!E88</f>
        <v>61</v>
      </c>
      <c r="I87" s="87">
        <f t="shared" si="1"/>
        <v>0</v>
      </c>
    </row>
    <row r="88" spans="1:9" ht="56.25" x14ac:dyDescent="0.3">
      <c r="A88" s="102" t="s">
        <v>170</v>
      </c>
      <c r="B88" s="103" t="s">
        <v>178</v>
      </c>
      <c r="C88" s="103"/>
      <c r="D88" s="104"/>
      <c r="E88" s="89">
        <f>E89+E92+E95+E98+E101+E104+E107+E110</f>
        <v>26105</v>
      </c>
      <c r="H88" s="85">
        <f>'Прилож №3 ведомств.'!E89</f>
        <v>26105</v>
      </c>
      <c r="I88" s="87">
        <f t="shared" si="1"/>
        <v>0</v>
      </c>
    </row>
    <row r="89" spans="1:9" ht="56.25" x14ac:dyDescent="0.3">
      <c r="A89" s="102" t="s">
        <v>179</v>
      </c>
      <c r="B89" s="103" t="s">
        <v>178</v>
      </c>
      <c r="C89" s="103" t="s">
        <v>180</v>
      </c>
      <c r="D89" s="104"/>
      <c r="E89" s="89">
        <f>E90</f>
        <v>5017.7</v>
      </c>
      <c r="H89" s="85">
        <f>'Прилож №3 ведомств.'!E90</f>
        <v>5017.7</v>
      </c>
      <c r="I89" s="87">
        <f t="shared" si="1"/>
        <v>0</v>
      </c>
    </row>
    <row r="90" spans="1:9" ht="37.5" x14ac:dyDescent="0.3">
      <c r="A90" s="94" t="s">
        <v>134</v>
      </c>
      <c r="B90" s="90" t="s">
        <v>178</v>
      </c>
      <c r="C90" s="90" t="s">
        <v>180</v>
      </c>
      <c r="D90" s="91">
        <v>200</v>
      </c>
      <c r="E90" s="92">
        <f>E91</f>
        <v>5017.7</v>
      </c>
      <c r="H90" s="85">
        <f>'Прилож №3 ведомств.'!E91</f>
        <v>5017.7</v>
      </c>
      <c r="I90" s="87">
        <f t="shared" si="1"/>
        <v>0</v>
      </c>
    </row>
    <row r="91" spans="1:9" ht="37.5" x14ac:dyDescent="0.3">
      <c r="A91" s="94" t="s">
        <v>135</v>
      </c>
      <c r="B91" s="90" t="s">
        <v>178</v>
      </c>
      <c r="C91" s="90" t="s">
        <v>180</v>
      </c>
      <c r="D91" s="91">
        <v>240</v>
      </c>
      <c r="E91" s="92">
        <f>2500+2496+21.7</f>
        <v>5017.7</v>
      </c>
      <c r="H91" s="85">
        <f>'Прилож №3 ведомств.'!E92</f>
        <v>5017.7</v>
      </c>
      <c r="I91" s="87">
        <f t="shared" si="1"/>
        <v>0</v>
      </c>
    </row>
    <row r="92" spans="1:9" ht="37.5" hidden="1" x14ac:dyDescent="0.3">
      <c r="A92" s="106" t="s">
        <v>181</v>
      </c>
      <c r="B92" s="103" t="s">
        <v>178</v>
      </c>
      <c r="C92" s="103" t="s">
        <v>182</v>
      </c>
      <c r="D92" s="91"/>
      <c r="E92" s="92">
        <f>SUM(E93)</f>
        <v>0</v>
      </c>
      <c r="H92" s="85">
        <f>'Прилож №3 ведомств.'!E93</f>
        <v>0</v>
      </c>
      <c r="I92" s="87">
        <f t="shared" si="1"/>
        <v>0</v>
      </c>
    </row>
    <row r="93" spans="1:9" ht="37.5" hidden="1" x14ac:dyDescent="0.3">
      <c r="A93" s="94" t="s">
        <v>134</v>
      </c>
      <c r="B93" s="90" t="s">
        <v>178</v>
      </c>
      <c r="C93" s="90" t="s">
        <v>182</v>
      </c>
      <c r="D93" s="91">
        <v>200</v>
      </c>
      <c r="E93" s="92">
        <f>SUM(E94)</f>
        <v>0</v>
      </c>
      <c r="H93" s="85">
        <f>'Прилож №3 ведомств.'!E94</f>
        <v>0</v>
      </c>
      <c r="I93" s="87">
        <f t="shared" si="1"/>
        <v>0</v>
      </c>
    </row>
    <row r="94" spans="1:9" ht="37.5" hidden="1" x14ac:dyDescent="0.3">
      <c r="A94" s="94" t="s">
        <v>135</v>
      </c>
      <c r="B94" s="90" t="s">
        <v>178</v>
      </c>
      <c r="C94" s="90" t="s">
        <v>182</v>
      </c>
      <c r="D94" s="91">
        <v>240</v>
      </c>
      <c r="E94" s="92">
        <f>837.9-0.3-837.6</f>
        <v>0</v>
      </c>
      <c r="H94" s="85">
        <f>'Прилож №3 ведомств.'!E95</f>
        <v>0</v>
      </c>
      <c r="I94" s="87">
        <f t="shared" si="1"/>
        <v>0</v>
      </c>
    </row>
    <row r="95" spans="1:9" ht="18.75" x14ac:dyDescent="0.3">
      <c r="A95" s="86" t="s">
        <v>183</v>
      </c>
      <c r="B95" s="103" t="s">
        <v>178</v>
      </c>
      <c r="C95" s="103" t="s">
        <v>184</v>
      </c>
      <c r="D95" s="104"/>
      <c r="E95" s="89">
        <f>E96</f>
        <v>721.4</v>
      </c>
      <c r="H95" s="85">
        <f>'Прилож №3 ведомств.'!E96</f>
        <v>721.4</v>
      </c>
      <c r="I95" s="87">
        <f t="shared" si="1"/>
        <v>0</v>
      </c>
    </row>
    <row r="96" spans="1:9" ht="37.5" x14ac:dyDescent="0.3">
      <c r="A96" s="94" t="s">
        <v>134</v>
      </c>
      <c r="B96" s="90" t="s">
        <v>178</v>
      </c>
      <c r="C96" s="90" t="s">
        <v>184</v>
      </c>
      <c r="D96" s="91">
        <v>200</v>
      </c>
      <c r="E96" s="92">
        <f>E97</f>
        <v>721.4</v>
      </c>
      <c r="H96" s="85">
        <f>'Прилож №3 ведомств.'!E97</f>
        <v>721.4</v>
      </c>
      <c r="I96" s="87">
        <f t="shared" si="1"/>
        <v>0</v>
      </c>
    </row>
    <row r="97" spans="1:9" ht="37.5" x14ac:dyDescent="0.3">
      <c r="A97" s="94" t="s">
        <v>135</v>
      </c>
      <c r="B97" s="90" t="s">
        <v>178</v>
      </c>
      <c r="C97" s="90" t="s">
        <v>184</v>
      </c>
      <c r="D97" s="91">
        <v>240</v>
      </c>
      <c r="E97" s="92">
        <f>800+571-649.6</f>
        <v>721.4</v>
      </c>
      <c r="H97" s="85">
        <f>'Прилож №3 ведомств.'!E98</f>
        <v>721.4</v>
      </c>
      <c r="I97" s="87">
        <f t="shared" si="1"/>
        <v>0</v>
      </c>
    </row>
    <row r="98" spans="1:9" ht="37.5" customHeight="1" x14ac:dyDescent="0.3">
      <c r="A98" s="102" t="s">
        <v>185</v>
      </c>
      <c r="B98" s="103" t="s">
        <v>178</v>
      </c>
      <c r="C98" s="103" t="s">
        <v>186</v>
      </c>
      <c r="D98" s="104"/>
      <c r="E98" s="89">
        <f>E99</f>
        <v>826.3</v>
      </c>
      <c r="H98" s="85">
        <f>'Прилож №3 ведомств.'!E99</f>
        <v>826.3</v>
      </c>
      <c r="I98" s="87">
        <f t="shared" si="1"/>
        <v>0</v>
      </c>
    </row>
    <row r="99" spans="1:9" ht="37.5" x14ac:dyDescent="0.3">
      <c r="A99" s="94" t="s">
        <v>134</v>
      </c>
      <c r="B99" s="90" t="s">
        <v>178</v>
      </c>
      <c r="C99" s="90" t="s">
        <v>186</v>
      </c>
      <c r="D99" s="91">
        <v>200</v>
      </c>
      <c r="E99" s="92">
        <f>E100</f>
        <v>826.3</v>
      </c>
      <c r="H99" s="85">
        <f>'Прилож №3 ведомств.'!E100</f>
        <v>826.3</v>
      </c>
      <c r="I99" s="87">
        <f t="shared" si="1"/>
        <v>0</v>
      </c>
    </row>
    <row r="100" spans="1:9" ht="37.5" x14ac:dyDescent="0.3">
      <c r="A100" s="94" t="s">
        <v>135</v>
      </c>
      <c r="B100" s="90" t="s">
        <v>178</v>
      </c>
      <c r="C100" s="90" t="s">
        <v>186</v>
      </c>
      <c r="D100" s="91">
        <v>240</v>
      </c>
      <c r="E100" s="92">
        <f>500+256.5+69.8</f>
        <v>826.3</v>
      </c>
      <c r="H100" s="85">
        <f>'Прилож №3 ведомств.'!E101</f>
        <v>826.3</v>
      </c>
      <c r="I100" s="87">
        <f t="shared" si="1"/>
        <v>0</v>
      </c>
    </row>
    <row r="101" spans="1:9" ht="192" customHeight="1" x14ac:dyDescent="0.3">
      <c r="A101" s="106" t="s">
        <v>187</v>
      </c>
      <c r="B101" s="103" t="s">
        <v>178</v>
      </c>
      <c r="C101" s="103" t="s">
        <v>188</v>
      </c>
      <c r="D101" s="104"/>
      <c r="E101" s="89">
        <f>E102</f>
        <v>9603</v>
      </c>
      <c r="H101" s="85">
        <f>'Прилож №3 ведомств.'!E102</f>
        <v>9603</v>
      </c>
      <c r="I101" s="87">
        <f t="shared" si="1"/>
        <v>0</v>
      </c>
    </row>
    <row r="102" spans="1:9" ht="37.5" x14ac:dyDescent="0.3">
      <c r="A102" s="94" t="s">
        <v>134</v>
      </c>
      <c r="B102" s="90" t="s">
        <v>178</v>
      </c>
      <c r="C102" s="90" t="s">
        <v>188</v>
      </c>
      <c r="D102" s="91">
        <v>200</v>
      </c>
      <c r="E102" s="92">
        <f>E103</f>
        <v>9603</v>
      </c>
      <c r="H102" s="85">
        <f>'Прилож №3 ведомств.'!E103</f>
        <v>9603</v>
      </c>
      <c r="I102" s="87">
        <f t="shared" si="1"/>
        <v>0</v>
      </c>
    </row>
    <row r="103" spans="1:9" ht="37.5" x14ac:dyDescent="0.3">
      <c r="A103" s="94" t="s">
        <v>135</v>
      </c>
      <c r="B103" s="90" t="s">
        <v>178</v>
      </c>
      <c r="C103" s="90" t="s">
        <v>188</v>
      </c>
      <c r="D103" s="91">
        <v>240</v>
      </c>
      <c r="E103" s="92">
        <f>7000+1228+1375</f>
        <v>9603</v>
      </c>
      <c r="H103" s="85">
        <f>'Прилож №3 ведомств.'!E104</f>
        <v>9603</v>
      </c>
      <c r="I103" s="87">
        <f t="shared" si="1"/>
        <v>0</v>
      </c>
    </row>
    <row r="104" spans="1:9" ht="75" x14ac:dyDescent="0.3">
      <c r="A104" s="106" t="s">
        <v>189</v>
      </c>
      <c r="B104" s="90" t="s">
        <v>178</v>
      </c>
      <c r="C104" s="103" t="s">
        <v>190</v>
      </c>
      <c r="D104" s="91"/>
      <c r="E104" s="89">
        <f>E105</f>
        <v>4609</v>
      </c>
      <c r="H104" s="85">
        <f>'Прилож №3 ведомств.'!E105</f>
        <v>4609</v>
      </c>
      <c r="I104" s="87">
        <f t="shared" si="1"/>
        <v>0</v>
      </c>
    </row>
    <row r="105" spans="1:9" ht="37.5" x14ac:dyDescent="0.3">
      <c r="A105" s="94" t="s">
        <v>134</v>
      </c>
      <c r="B105" s="90" t="s">
        <v>178</v>
      </c>
      <c r="C105" s="90" t="s">
        <v>190</v>
      </c>
      <c r="D105" s="91">
        <v>200</v>
      </c>
      <c r="E105" s="92">
        <f>E106</f>
        <v>4609</v>
      </c>
      <c r="H105" s="85">
        <f>'Прилож №3 ведомств.'!E106</f>
        <v>4609</v>
      </c>
      <c r="I105" s="87">
        <f t="shared" si="1"/>
        <v>0</v>
      </c>
    </row>
    <row r="106" spans="1:9" ht="37.5" x14ac:dyDescent="0.3">
      <c r="A106" s="94" t="s">
        <v>135</v>
      </c>
      <c r="B106" s="90" t="s">
        <v>178</v>
      </c>
      <c r="C106" s="90" t="s">
        <v>190</v>
      </c>
      <c r="D106" s="91">
        <v>240</v>
      </c>
      <c r="E106" s="92">
        <f>9000-4264-127</f>
        <v>4609</v>
      </c>
      <c r="H106" s="85">
        <f>'Прилож №3 ведомств.'!E107</f>
        <v>4609</v>
      </c>
      <c r="I106" s="87">
        <f t="shared" si="1"/>
        <v>0</v>
      </c>
    </row>
    <row r="107" spans="1:9" ht="37.5" x14ac:dyDescent="0.3">
      <c r="A107" s="106" t="s">
        <v>191</v>
      </c>
      <c r="B107" s="103" t="s">
        <v>178</v>
      </c>
      <c r="C107" s="103" t="s">
        <v>192</v>
      </c>
      <c r="D107" s="104"/>
      <c r="E107" s="89">
        <f>E108</f>
        <v>4862</v>
      </c>
      <c r="H107" s="85">
        <f>'Прилож №3 ведомств.'!E108</f>
        <v>4862</v>
      </c>
      <c r="I107" s="87">
        <f t="shared" si="1"/>
        <v>0</v>
      </c>
    </row>
    <row r="108" spans="1:9" ht="37.5" x14ac:dyDescent="0.3">
      <c r="A108" s="94" t="s">
        <v>134</v>
      </c>
      <c r="B108" s="90" t="s">
        <v>178</v>
      </c>
      <c r="C108" s="90" t="s">
        <v>192</v>
      </c>
      <c r="D108" s="91">
        <v>200</v>
      </c>
      <c r="E108" s="92">
        <f>E109</f>
        <v>4862</v>
      </c>
      <c r="H108" s="85">
        <f>'Прилож №3 ведомств.'!E109</f>
        <v>4862</v>
      </c>
      <c r="I108" s="87">
        <f t="shared" si="1"/>
        <v>0</v>
      </c>
    </row>
    <row r="109" spans="1:9" ht="37.5" x14ac:dyDescent="0.3">
      <c r="A109" s="94" t="s">
        <v>135</v>
      </c>
      <c r="B109" s="90" t="s">
        <v>178</v>
      </c>
      <c r="C109" s="90" t="s">
        <v>192</v>
      </c>
      <c r="D109" s="91">
        <v>240</v>
      </c>
      <c r="E109" s="92">
        <f>3176.5+2230.1-544.6</f>
        <v>4862</v>
      </c>
      <c r="H109" s="85">
        <f>'Прилож №3 ведомств.'!E110</f>
        <v>4862</v>
      </c>
      <c r="I109" s="87">
        <f t="shared" si="1"/>
        <v>0</v>
      </c>
    </row>
    <row r="110" spans="1:9" ht="56.25" x14ac:dyDescent="0.3">
      <c r="A110" s="102" t="s">
        <v>193</v>
      </c>
      <c r="B110" s="103" t="s">
        <v>178</v>
      </c>
      <c r="C110" s="103" t="s">
        <v>194</v>
      </c>
      <c r="D110" s="104"/>
      <c r="E110" s="89">
        <f>E111</f>
        <v>465.6</v>
      </c>
      <c r="H110" s="85">
        <f>'Прилож №3 ведомств.'!E111</f>
        <v>465.6</v>
      </c>
      <c r="I110" s="87">
        <f t="shared" si="1"/>
        <v>0</v>
      </c>
    </row>
    <row r="111" spans="1:9" ht="37.5" x14ac:dyDescent="0.3">
      <c r="A111" s="94" t="s">
        <v>134</v>
      </c>
      <c r="B111" s="90" t="s">
        <v>178</v>
      </c>
      <c r="C111" s="90" t="s">
        <v>194</v>
      </c>
      <c r="D111" s="91">
        <v>200</v>
      </c>
      <c r="E111" s="92">
        <f>E112</f>
        <v>465.6</v>
      </c>
      <c r="H111" s="85">
        <f>'Прилож №3 ведомств.'!E112</f>
        <v>465.6</v>
      </c>
      <c r="I111" s="87">
        <f t="shared" si="1"/>
        <v>0</v>
      </c>
    </row>
    <row r="112" spans="1:9" ht="37.5" x14ac:dyDescent="0.3">
      <c r="A112" s="94" t="s">
        <v>135</v>
      </c>
      <c r="B112" s="90" t="s">
        <v>178</v>
      </c>
      <c r="C112" s="90" t="s">
        <v>194</v>
      </c>
      <c r="D112" s="91">
        <v>240</v>
      </c>
      <c r="E112" s="92">
        <f>100+300+65.6</f>
        <v>465.6</v>
      </c>
      <c r="H112" s="85">
        <f>'Прилож №3 ведомств.'!E113</f>
        <v>465.6</v>
      </c>
      <c r="I112" s="87">
        <f t="shared" ref="I112:I171" si="3">E112-H112</f>
        <v>0</v>
      </c>
    </row>
    <row r="113" spans="1:9" ht="18.75" x14ac:dyDescent="0.3">
      <c r="A113" s="86" t="s">
        <v>197</v>
      </c>
      <c r="B113" s="103" t="s">
        <v>274</v>
      </c>
      <c r="C113" s="103"/>
      <c r="D113" s="104"/>
      <c r="E113" s="89">
        <f>E114+E118</f>
        <v>722.3</v>
      </c>
      <c r="H113" s="85">
        <f>'Прилож №3 ведомств.'!E114</f>
        <v>722.3</v>
      </c>
      <c r="I113" s="87">
        <f t="shared" si="3"/>
        <v>0</v>
      </c>
    </row>
    <row r="114" spans="1:9" ht="37.5" x14ac:dyDescent="0.3">
      <c r="A114" s="106" t="s">
        <v>199</v>
      </c>
      <c r="B114" s="103" t="s">
        <v>201</v>
      </c>
      <c r="C114" s="103"/>
      <c r="D114" s="104"/>
      <c r="E114" s="89">
        <f>E115</f>
        <v>50.300000000000011</v>
      </c>
      <c r="H114" s="85">
        <f>'Прилож №3 ведомств.'!E115</f>
        <v>50.300000000000011</v>
      </c>
      <c r="I114" s="87">
        <f t="shared" si="3"/>
        <v>0</v>
      </c>
    </row>
    <row r="115" spans="1:9" ht="225" customHeight="1" x14ac:dyDescent="0.3">
      <c r="A115" s="106" t="s">
        <v>200</v>
      </c>
      <c r="B115" s="103" t="s">
        <v>201</v>
      </c>
      <c r="C115" s="120" t="s">
        <v>202</v>
      </c>
      <c r="D115" s="104"/>
      <c r="E115" s="89">
        <f>E116</f>
        <v>50.300000000000011</v>
      </c>
      <c r="H115" s="85">
        <f>'Прилож №3 ведомств.'!E116</f>
        <v>50.300000000000011</v>
      </c>
      <c r="I115" s="87">
        <f t="shared" si="3"/>
        <v>0</v>
      </c>
    </row>
    <row r="116" spans="1:9" ht="37.5" x14ac:dyDescent="0.3">
      <c r="A116" s="94" t="s">
        <v>134</v>
      </c>
      <c r="B116" s="127" t="s">
        <v>201</v>
      </c>
      <c r="C116" s="127" t="s">
        <v>202</v>
      </c>
      <c r="D116" s="137">
        <v>200</v>
      </c>
      <c r="E116" s="131">
        <f>E117</f>
        <v>50.300000000000011</v>
      </c>
      <c r="H116" s="85">
        <f>'Прилож №3 ведомств.'!E117</f>
        <v>50.300000000000011</v>
      </c>
      <c r="I116" s="87">
        <f t="shared" si="3"/>
        <v>0</v>
      </c>
    </row>
    <row r="117" spans="1:9" ht="37.5" x14ac:dyDescent="0.3">
      <c r="A117" s="94" t="s">
        <v>135</v>
      </c>
      <c r="B117" s="127" t="s">
        <v>201</v>
      </c>
      <c r="C117" s="127" t="s">
        <v>202</v>
      </c>
      <c r="D117" s="137">
        <v>240</v>
      </c>
      <c r="E117" s="131">
        <f>150.3-100</f>
        <v>50.300000000000011</v>
      </c>
      <c r="H117" s="85">
        <f>'Прилож №3 ведомств.'!E118</f>
        <v>50.300000000000011</v>
      </c>
      <c r="I117" s="87">
        <f t="shared" si="3"/>
        <v>0</v>
      </c>
    </row>
    <row r="118" spans="1:9" ht="18.75" x14ac:dyDescent="0.3">
      <c r="A118" s="106" t="s">
        <v>206</v>
      </c>
      <c r="B118" s="103" t="s">
        <v>208</v>
      </c>
      <c r="C118" s="103"/>
      <c r="D118" s="104"/>
      <c r="E118" s="89">
        <f>E119+E122</f>
        <v>672</v>
      </c>
      <c r="H118" s="85">
        <f>'Прилож №3 ведомств.'!E119</f>
        <v>672</v>
      </c>
      <c r="I118" s="87">
        <f t="shared" si="3"/>
        <v>0</v>
      </c>
    </row>
    <row r="119" spans="1:9" ht="56.25" x14ac:dyDescent="0.3">
      <c r="A119" s="106" t="s">
        <v>207</v>
      </c>
      <c r="B119" s="103" t="s">
        <v>208</v>
      </c>
      <c r="C119" s="103" t="s">
        <v>209</v>
      </c>
      <c r="D119" s="104"/>
      <c r="E119" s="89">
        <f>E120</f>
        <v>107</v>
      </c>
      <c r="H119" s="85">
        <f>'Прилож №3 ведомств.'!E120</f>
        <v>107</v>
      </c>
      <c r="I119" s="87">
        <f t="shared" si="3"/>
        <v>0</v>
      </c>
    </row>
    <row r="120" spans="1:9" ht="37.5" x14ac:dyDescent="0.3">
      <c r="A120" s="94" t="s">
        <v>134</v>
      </c>
      <c r="B120" s="90" t="s">
        <v>208</v>
      </c>
      <c r="C120" s="90" t="s">
        <v>209</v>
      </c>
      <c r="D120" s="91">
        <v>200</v>
      </c>
      <c r="E120" s="92">
        <f>E121</f>
        <v>107</v>
      </c>
      <c r="H120" s="85">
        <f>'Прилож №3 ведомств.'!E121</f>
        <v>107</v>
      </c>
      <c r="I120" s="87">
        <f t="shared" si="3"/>
        <v>0</v>
      </c>
    </row>
    <row r="121" spans="1:9" ht="37.5" x14ac:dyDescent="0.3">
      <c r="A121" s="115" t="s">
        <v>135</v>
      </c>
      <c r="B121" s="90" t="s">
        <v>208</v>
      </c>
      <c r="C121" s="90" t="s">
        <v>209</v>
      </c>
      <c r="D121" s="91">
        <v>240</v>
      </c>
      <c r="E121" s="92">
        <v>107</v>
      </c>
      <c r="H121" s="85">
        <f>'Прилож №3 ведомств.'!E122</f>
        <v>107</v>
      </c>
      <c r="I121" s="87">
        <f t="shared" si="3"/>
        <v>0</v>
      </c>
    </row>
    <row r="122" spans="1:9" ht="41.25" customHeight="1" x14ac:dyDescent="0.3">
      <c r="A122" s="102" t="s">
        <v>203</v>
      </c>
      <c r="B122" s="103" t="s">
        <v>208</v>
      </c>
      <c r="C122" s="103"/>
      <c r="D122" s="104"/>
      <c r="E122" s="89">
        <f>E123+E126+E129+E132+E135</f>
        <v>565</v>
      </c>
      <c r="H122" s="85">
        <f>'Прилож №3 ведомств.'!E123</f>
        <v>565</v>
      </c>
      <c r="I122" s="87"/>
    </row>
    <row r="123" spans="1:9" ht="37.5" x14ac:dyDescent="0.3">
      <c r="A123" s="102" t="s">
        <v>210</v>
      </c>
      <c r="B123" s="103" t="s">
        <v>208</v>
      </c>
      <c r="C123" s="103" t="s">
        <v>211</v>
      </c>
      <c r="D123" s="104"/>
      <c r="E123" s="89">
        <f>E124</f>
        <v>24</v>
      </c>
      <c r="H123" s="85">
        <f>'Прилож №3 ведомств.'!E124</f>
        <v>24</v>
      </c>
      <c r="I123" s="87">
        <f t="shared" si="3"/>
        <v>0</v>
      </c>
    </row>
    <row r="124" spans="1:9" ht="37.5" x14ac:dyDescent="0.3">
      <c r="A124" s="94" t="s">
        <v>134</v>
      </c>
      <c r="B124" s="90" t="s">
        <v>208</v>
      </c>
      <c r="C124" s="90" t="s">
        <v>211</v>
      </c>
      <c r="D124" s="91">
        <v>200</v>
      </c>
      <c r="E124" s="92">
        <f>E125</f>
        <v>24</v>
      </c>
      <c r="H124" s="85">
        <f>'Прилож №3 ведомств.'!E125</f>
        <v>24</v>
      </c>
      <c r="I124" s="87">
        <f t="shared" si="3"/>
        <v>0</v>
      </c>
    </row>
    <row r="125" spans="1:9" ht="37.5" x14ac:dyDescent="0.3">
      <c r="A125" s="101" t="s">
        <v>135</v>
      </c>
      <c r="B125" s="90" t="s">
        <v>208</v>
      </c>
      <c r="C125" s="90" t="s">
        <v>211</v>
      </c>
      <c r="D125" s="91">
        <v>240</v>
      </c>
      <c r="E125" s="92">
        <v>24</v>
      </c>
      <c r="H125" s="85">
        <f>'Прилож №3 ведомств.'!E126</f>
        <v>24</v>
      </c>
      <c r="I125" s="87">
        <f t="shared" si="3"/>
        <v>0</v>
      </c>
    </row>
    <row r="126" spans="1:9" ht="37.5" x14ac:dyDescent="0.3">
      <c r="A126" s="102" t="s">
        <v>212</v>
      </c>
      <c r="B126" s="103" t="s">
        <v>208</v>
      </c>
      <c r="C126" s="103" t="s">
        <v>213</v>
      </c>
      <c r="D126" s="104"/>
      <c r="E126" s="89">
        <f>E127</f>
        <v>269</v>
      </c>
      <c r="H126" s="85">
        <f>'Прилож №3 ведомств.'!E127</f>
        <v>269</v>
      </c>
      <c r="I126" s="87">
        <f t="shared" si="3"/>
        <v>0</v>
      </c>
    </row>
    <row r="127" spans="1:9" ht="37.5" x14ac:dyDescent="0.3">
      <c r="A127" s="94" t="s">
        <v>134</v>
      </c>
      <c r="B127" s="90" t="s">
        <v>208</v>
      </c>
      <c r="C127" s="90" t="s">
        <v>213</v>
      </c>
      <c r="D127" s="91">
        <v>200</v>
      </c>
      <c r="E127" s="92">
        <f>E128</f>
        <v>269</v>
      </c>
      <c r="H127" s="85">
        <f>'Прилож №3 ведомств.'!E128</f>
        <v>269</v>
      </c>
      <c r="I127" s="87">
        <f t="shared" si="3"/>
        <v>0</v>
      </c>
    </row>
    <row r="128" spans="1:9" ht="37.5" x14ac:dyDescent="0.3">
      <c r="A128" s="115" t="s">
        <v>135</v>
      </c>
      <c r="B128" s="90" t="s">
        <v>208</v>
      </c>
      <c r="C128" s="90" t="s">
        <v>213</v>
      </c>
      <c r="D128" s="91">
        <v>240</v>
      </c>
      <c r="E128" s="92">
        <f>24+245</f>
        <v>269</v>
      </c>
      <c r="H128" s="85">
        <f>'Прилож №3 ведомств.'!E129</f>
        <v>269</v>
      </c>
      <c r="I128" s="87">
        <f t="shared" si="3"/>
        <v>0</v>
      </c>
    </row>
    <row r="129" spans="1:9" ht="75" x14ac:dyDescent="0.3">
      <c r="A129" s="106" t="s">
        <v>214</v>
      </c>
      <c r="B129" s="103" t="s">
        <v>208</v>
      </c>
      <c r="C129" s="103" t="s">
        <v>215</v>
      </c>
      <c r="D129" s="104"/>
      <c r="E129" s="89">
        <f>E130</f>
        <v>224</v>
      </c>
      <c r="H129" s="85">
        <f>'Прилож №3 ведомств.'!E130</f>
        <v>224</v>
      </c>
      <c r="I129" s="87">
        <f t="shared" si="3"/>
        <v>0</v>
      </c>
    </row>
    <row r="130" spans="1:9" ht="37.5" x14ac:dyDescent="0.3">
      <c r="A130" s="94" t="s">
        <v>134</v>
      </c>
      <c r="B130" s="90" t="s">
        <v>208</v>
      </c>
      <c r="C130" s="90" t="s">
        <v>215</v>
      </c>
      <c r="D130" s="91">
        <v>200</v>
      </c>
      <c r="E130" s="92">
        <f>E131</f>
        <v>224</v>
      </c>
      <c r="H130" s="85">
        <f>'Прилож №3 ведомств.'!E131</f>
        <v>224</v>
      </c>
      <c r="I130" s="87">
        <f t="shared" si="3"/>
        <v>0</v>
      </c>
    </row>
    <row r="131" spans="1:9" ht="37.5" x14ac:dyDescent="0.3">
      <c r="A131" s="115" t="s">
        <v>135</v>
      </c>
      <c r="B131" s="90" t="s">
        <v>208</v>
      </c>
      <c r="C131" s="90" t="s">
        <v>216</v>
      </c>
      <c r="D131" s="91">
        <v>240</v>
      </c>
      <c r="E131" s="92">
        <f>24+200</f>
        <v>224</v>
      </c>
      <c r="H131" s="85">
        <f>'Прилож №3 ведомств.'!E132</f>
        <v>224</v>
      </c>
      <c r="I131" s="87">
        <f t="shared" si="3"/>
        <v>0</v>
      </c>
    </row>
    <row r="132" spans="1:9" ht="75" x14ac:dyDescent="0.3">
      <c r="A132" s="106" t="s">
        <v>217</v>
      </c>
      <c r="B132" s="103" t="s">
        <v>208</v>
      </c>
      <c r="C132" s="103" t="s">
        <v>218</v>
      </c>
      <c r="D132" s="104"/>
      <c r="E132" s="89">
        <f>E133</f>
        <v>24</v>
      </c>
      <c r="H132" s="85">
        <f>'Прилож №3 ведомств.'!E133</f>
        <v>24</v>
      </c>
      <c r="I132" s="87">
        <f t="shared" si="3"/>
        <v>0</v>
      </c>
    </row>
    <row r="133" spans="1:9" ht="37.5" x14ac:dyDescent="0.3">
      <c r="A133" s="94" t="s">
        <v>134</v>
      </c>
      <c r="B133" s="90" t="s">
        <v>208</v>
      </c>
      <c r="C133" s="90" t="s">
        <v>218</v>
      </c>
      <c r="D133" s="91">
        <v>200</v>
      </c>
      <c r="E133" s="92">
        <f>E134</f>
        <v>24</v>
      </c>
      <c r="H133" s="85">
        <f>'Прилож №3 ведомств.'!E134</f>
        <v>24</v>
      </c>
      <c r="I133" s="87">
        <f t="shared" si="3"/>
        <v>0</v>
      </c>
    </row>
    <row r="134" spans="1:9" ht="37.5" x14ac:dyDescent="0.3">
      <c r="A134" s="115" t="s">
        <v>135</v>
      </c>
      <c r="B134" s="90" t="s">
        <v>208</v>
      </c>
      <c r="C134" s="90" t="s">
        <v>218</v>
      </c>
      <c r="D134" s="91">
        <v>240</v>
      </c>
      <c r="E134" s="92">
        <v>24</v>
      </c>
      <c r="H134" s="85">
        <f>'Прилож №3 ведомств.'!E135</f>
        <v>24</v>
      </c>
      <c r="I134" s="87">
        <f t="shared" si="3"/>
        <v>0</v>
      </c>
    </row>
    <row r="135" spans="1:9" ht="156.75" customHeight="1" x14ac:dyDescent="0.3">
      <c r="A135" s="106" t="s">
        <v>219</v>
      </c>
      <c r="B135" s="103" t="s">
        <v>208</v>
      </c>
      <c r="C135" s="139" t="s">
        <v>220</v>
      </c>
      <c r="D135" s="204"/>
      <c r="E135" s="140">
        <f>E136</f>
        <v>24</v>
      </c>
      <c r="H135" s="85">
        <f>'Прилож №3 ведомств.'!E136</f>
        <v>24</v>
      </c>
      <c r="I135" s="87">
        <f t="shared" si="3"/>
        <v>0</v>
      </c>
    </row>
    <row r="136" spans="1:9" ht="37.5" x14ac:dyDescent="0.3">
      <c r="A136" s="94" t="s">
        <v>134</v>
      </c>
      <c r="B136" s="90" t="s">
        <v>208</v>
      </c>
      <c r="C136" s="141" t="s">
        <v>220</v>
      </c>
      <c r="D136" s="128">
        <v>200</v>
      </c>
      <c r="E136" s="131">
        <f>E137</f>
        <v>24</v>
      </c>
      <c r="H136" s="85">
        <f>'Прилож №3 ведомств.'!E137</f>
        <v>24</v>
      </c>
      <c r="I136" s="87">
        <f t="shared" si="3"/>
        <v>0</v>
      </c>
    </row>
    <row r="137" spans="1:9" ht="37.5" x14ac:dyDescent="0.3">
      <c r="A137" s="94" t="s">
        <v>135</v>
      </c>
      <c r="B137" s="90" t="s">
        <v>208</v>
      </c>
      <c r="C137" s="141" t="s">
        <v>220</v>
      </c>
      <c r="D137" s="128">
        <v>240</v>
      </c>
      <c r="E137" s="131">
        <v>24</v>
      </c>
      <c r="H137" s="85">
        <f>'Прилож №3 ведомств.'!E138</f>
        <v>24</v>
      </c>
      <c r="I137" s="87">
        <f t="shared" si="3"/>
        <v>0</v>
      </c>
    </row>
    <row r="138" spans="1:9" ht="18.75" x14ac:dyDescent="0.3">
      <c r="A138" s="86" t="s">
        <v>221</v>
      </c>
      <c r="B138" s="103" t="s">
        <v>276</v>
      </c>
      <c r="C138" s="103"/>
      <c r="D138" s="143"/>
      <c r="E138" s="89">
        <f>E139+E144</f>
        <v>5654.6</v>
      </c>
      <c r="H138" s="85">
        <f>'Прилож №3 ведомств.'!E139</f>
        <v>5654.6</v>
      </c>
      <c r="I138" s="87">
        <f t="shared" si="3"/>
        <v>0</v>
      </c>
    </row>
    <row r="139" spans="1:9" ht="18.75" x14ac:dyDescent="0.3">
      <c r="A139" s="86" t="s">
        <v>223</v>
      </c>
      <c r="B139" s="103" t="s">
        <v>224</v>
      </c>
      <c r="C139" s="103"/>
      <c r="D139" s="143"/>
      <c r="E139" s="89">
        <f>E140</f>
        <v>2749.1</v>
      </c>
      <c r="H139" s="85">
        <f>'Прилож №3 ведомств.'!E140</f>
        <v>2749.1</v>
      </c>
      <c r="I139" s="87">
        <f t="shared" si="3"/>
        <v>0</v>
      </c>
    </row>
    <row r="140" spans="1:9" ht="56.25" x14ac:dyDescent="0.3">
      <c r="A140" s="102" t="s">
        <v>170</v>
      </c>
      <c r="B140" s="103" t="s">
        <v>224</v>
      </c>
      <c r="C140" s="103"/>
      <c r="D140" s="143"/>
      <c r="E140" s="89">
        <f>E141</f>
        <v>2749.1</v>
      </c>
      <c r="H140" s="85">
        <f>'Прилож №3 ведомств.'!E141</f>
        <v>2749.1</v>
      </c>
      <c r="I140" s="87">
        <f t="shared" si="3"/>
        <v>0</v>
      </c>
    </row>
    <row r="141" spans="1:9" ht="62.25" customHeight="1" x14ac:dyDescent="0.3">
      <c r="A141" s="102" t="s">
        <v>225</v>
      </c>
      <c r="B141" s="103" t="s">
        <v>224</v>
      </c>
      <c r="C141" s="103" t="s">
        <v>226</v>
      </c>
      <c r="D141" s="104"/>
      <c r="E141" s="89">
        <f>E142</f>
        <v>2749.1</v>
      </c>
      <c r="H141" s="85">
        <f>'Прилож №3 ведомств.'!E142</f>
        <v>2749.1</v>
      </c>
      <c r="I141" s="87">
        <f t="shared" si="3"/>
        <v>0</v>
      </c>
    </row>
    <row r="142" spans="1:9" ht="37.5" x14ac:dyDescent="0.3">
      <c r="A142" s="94" t="s">
        <v>134</v>
      </c>
      <c r="B142" s="90" t="s">
        <v>224</v>
      </c>
      <c r="C142" s="90" t="s">
        <v>226</v>
      </c>
      <c r="D142" s="91">
        <v>200</v>
      </c>
      <c r="E142" s="92">
        <f>E143</f>
        <v>2749.1</v>
      </c>
      <c r="H142" s="85">
        <f>'Прилож №3 ведомств.'!E143</f>
        <v>2749.1</v>
      </c>
      <c r="I142" s="87">
        <f t="shared" si="3"/>
        <v>0</v>
      </c>
    </row>
    <row r="143" spans="1:9" ht="37.5" x14ac:dyDescent="0.3">
      <c r="A143" s="94" t="s">
        <v>135</v>
      </c>
      <c r="B143" s="90" t="s">
        <v>224</v>
      </c>
      <c r="C143" s="90" t="s">
        <v>226</v>
      </c>
      <c r="D143" s="91">
        <v>240</v>
      </c>
      <c r="E143" s="92">
        <f>2624.1+125</f>
        <v>2749.1</v>
      </c>
      <c r="H143" s="85">
        <f>'Прилож №3 ведомств.'!E144</f>
        <v>2749.1</v>
      </c>
      <c r="I143" s="87">
        <f t="shared" si="3"/>
        <v>0</v>
      </c>
    </row>
    <row r="144" spans="1:9" ht="18.75" x14ac:dyDescent="0.3">
      <c r="A144" s="86" t="s">
        <v>304</v>
      </c>
      <c r="B144" s="103" t="s">
        <v>305</v>
      </c>
      <c r="C144" s="103"/>
      <c r="D144" s="104"/>
      <c r="E144" s="89">
        <f>E145</f>
        <v>2905.5</v>
      </c>
      <c r="H144" s="85">
        <f>'Прилож №3 ведомств.'!E145</f>
        <v>2905.5</v>
      </c>
      <c r="I144" s="87">
        <f t="shared" si="3"/>
        <v>0</v>
      </c>
    </row>
    <row r="145" spans="1:9" ht="39.75" customHeight="1" x14ac:dyDescent="0.3">
      <c r="A145" s="102" t="s">
        <v>203</v>
      </c>
      <c r="B145" s="103" t="s">
        <v>305</v>
      </c>
      <c r="C145" s="103"/>
      <c r="D145" s="104"/>
      <c r="E145" s="89">
        <f>E146</f>
        <v>2905.5</v>
      </c>
      <c r="H145" s="85">
        <f>'Прилож №3 ведомств.'!E146</f>
        <v>2905.5</v>
      </c>
      <c r="I145" s="87">
        <f t="shared" si="3"/>
        <v>0</v>
      </c>
    </row>
    <row r="146" spans="1:9" ht="37.5" x14ac:dyDescent="0.3">
      <c r="A146" s="102" t="s">
        <v>204</v>
      </c>
      <c r="B146" s="103" t="s">
        <v>305</v>
      </c>
      <c r="C146" s="90" t="s">
        <v>205</v>
      </c>
      <c r="D146" s="104"/>
      <c r="E146" s="89">
        <f>E147</f>
        <v>2905.5</v>
      </c>
      <c r="H146" s="85">
        <f>'Прилож №3 ведомств.'!E147</f>
        <v>2905.5</v>
      </c>
      <c r="I146" s="87">
        <f t="shared" si="3"/>
        <v>0</v>
      </c>
    </row>
    <row r="147" spans="1:9" ht="37.5" x14ac:dyDescent="0.3">
      <c r="A147" s="94" t="s">
        <v>134</v>
      </c>
      <c r="B147" s="90" t="s">
        <v>305</v>
      </c>
      <c r="C147" s="90" t="s">
        <v>205</v>
      </c>
      <c r="D147" s="91">
        <v>200</v>
      </c>
      <c r="E147" s="92">
        <f>E148</f>
        <v>2905.5</v>
      </c>
      <c r="H147" s="85">
        <f>'Прилож №3 ведомств.'!E148</f>
        <v>2905.5</v>
      </c>
      <c r="I147" s="87">
        <f t="shared" si="3"/>
        <v>0</v>
      </c>
    </row>
    <row r="148" spans="1:9" ht="37.5" x14ac:dyDescent="0.3">
      <c r="A148" s="94" t="s">
        <v>135</v>
      </c>
      <c r="B148" s="90" t="s">
        <v>305</v>
      </c>
      <c r="C148" s="90" t="s">
        <v>205</v>
      </c>
      <c r="D148" s="91">
        <v>240</v>
      </c>
      <c r="E148" s="92">
        <f>2915-9.5</f>
        <v>2905.5</v>
      </c>
      <c r="H148" s="85">
        <f>'Прилож №3 ведомств.'!E149</f>
        <v>2905.5</v>
      </c>
      <c r="I148" s="87">
        <f t="shared" si="3"/>
        <v>0</v>
      </c>
    </row>
    <row r="149" spans="1:9" ht="18.75" x14ac:dyDescent="0.3">
      <c r="A149" s="86" t="s">
        <v>227</v>
      </c>
      <c r="B149" s="103" t="s">
        <v>277</v>
      </c>
      <c r="C149" s="103"/>
      <c r="D149" s="104"/>
      <c r="E149" s="89">
        <f>E150+E155+E158</f>
        <v>13811.8</v>
      </c>
      <c r="H149" s="85">
        <f>'Прилож №3 ведомств.'!E150</f>
        <v>13811.8</v>
      </c>
      <c r="I149" s="87">
        <f t="shared" si="3"/>
        <v>0</v>
      </c>
    </row>
    <row r="150" spans="1:9" ht="18.75" x14ac:dyDescent="0.3">
      <c r="A150" s="121" t="s">
        <v>229</v>
      </c>
      <c r="B150" s="103" t="s">
        <v>231</v>
      </c>
      <c r="C150" s="103"/>
      <c r="D150" s="104"/>
      <c r="E150" s="89">
        <f>E151</f>
        <v>235.70000000000005</v>
      </c>
      <c r="H150" s="85">
        <f>'Прилож №3 ведомств.'!E151</f>
        <v>235.70000000000005</v>
      </c>
      <c r="I150" s="87">
        <f t="shared" si="3"/>
        <v>0</v>
      </c>
    </row>
    <row r="151" spans="1:9" ht="121.5" customHeight="1" x14ac:dyDescent="0.3">
      <c r="A151" s="94" t="s">
        <v>306</v>
      </c>
      <c r="B151" s="90" t="s">
        <v>231</v>
      </c>
      <c r="C151" s="90" t="s">
        <v>303</v>
      </c>
      <c r="D151" s="91"/>
      <c r="E151" s="92">
        <f>E152</f>
        <v>235.70000000000005</v>
      </c>
      <c r="H151" s="85">
        <f>'Прилож №3 ведомств.'!E152</f>
        <v>235.70000000000005</v>
      </c>
      <c r="I151" s="87">
        <f t="shared" si="3"/>
        <v>0</v>
      </c>
    </row>
    <row r="152" spans="1:9" ht="18.75" x14ac:dyDescent="0.3">
      <c r="A152" s="105" t="s">
        <v>233</v>
      </c>
      <c r="B152" s="90" t="s">
        <v>231</v>
      </c>
      <c r="C152" s="90" t="s">
        <v>303</v>
      </c>
      <c r="D152" s="91">
        <v>300</v>
      </c>
      <c r="E152" s="92">
        <f>E153</f>
        <v>235.70000000000005</v>
      </c>
      <c r="H152" s="85">
        <f>'Прилож №3 ведомств.'!E153</f>
        <v>235.70000000000005</v>
      </c>
      <c r="I152" s="87">
        <f t="shared" si="3"/>
        <v>0</v>
      </c>
    </row>
    <row r="153" spans="1:9" ht="18.75" x14ac:dyDescent="0.3">
      <c r="A153" s="105" t="s">
        <v>234</v>
      </c>
      <c r="B153" s="90" t="s">
        <v>231</v>
      </c>
      <c r="C153" s="90" t="s">
        <v>303</v>
      </c>
      <c r="D153" s="91">
        <v>310</v>
      </c>
      <c r="E153" s="92">
        <f>520.2-284.5</f>
        <v>235.70000000000005</v>
      </c>
      <c r="H153" s="85">
        <f>'Прилож №3 ведомств.'!E154</f>
        <v>235.70000000000005</v>
      </c>
      <c r="I153" s="87">
        <f t="shared" si="3"/>
        <v>0</v>
      </c>
    </row>
    <row r="154" spans="1:9" ht="18.75" x14ac:dyDescent="0.3">
      <c r="A154" s="86" t="s">
        <v>301</v>
      </c>
      <c r="B154" s="103" t="s">
        <v>300</v>
      </c>
      <c r="C154" s="103"/>
      <c r="D154" s="104"/>
      <c r="E154" s="89">
        <f>E155</f>
        <v>2254.3000000000002</v>
      </c>
      <c r="H154" s="85">
        <f>'Прилож №3 ведомств.'!E155</f>
        <v>2254.3000000000002</v>
      </c>
      <c r="I154" s="87">
        <f t="shared" si="3"/>
        <v>0</v>
      </c>
    </row>
    <row r="155" spans="1:9" ht="212.25" customHeight="1" x14ac:dyDescent="0.3">
      <c r="A155" s="94" t="s">
        <v>230</v>
      </c>
      <c r="B155" s="90" t="s">
        <v>300</v>
      </c>
      <c r="C155" s="90" t="s">
        <v>232</v>
      </c>
      <c r="D155" s="91"/>
      <c r="E155" s="92">
        <f>E156</f>
        <v>2254.3000000000002</v>
      </c>
      <c r="H155" s="85">
        <f>'Прилож №3 ведомств.'!E156</f>
        <v>2254.3000000000002</v>
      </c>
      <c r="I155" s="87">
        <f t="shared" si="3"/>
        <v>0</v>
      </c>
    </row>
    <row r="156" spans="1:9" ht="18.75" x14ac:dyDescent="0.3">
      <c r="A156" s="105" t="s">
        <v>233</v>
      </c>
      <c r="B156" s="90" t="s">
        <v>300</v>
      </c>
      <c r="C156" s="90" t="s">
        <v>232</v>
      </c>
      <c r="D156" s="91">
        <v>300</v>
      </c>
      <c r="E156" s="92">
        <f>E157</f>
        <v>2254.3000000000002</v>
      </c>
      <c r="H156" s="85">
        <f>'Прилож №3 ведомств.'!E157</f>
        <v>2254.3000000000002</v>
      </c>
      <c r="I156" s="87">
        <f t="shared" si="3"/>
        <v>0</v>
      </c>
    </row>
    <row r="157" spans="1:9" ht="18.75" x14ac:dyDescent="0.3">
      <c r="A157" s="105" t="s">
        <v>234</v>
      </c>
      <c r="B157" s="90" t="s">
        <v>300</v>
      </c>
      <c r="C157" s="90" t="s">
        <v>232</v>
      </c>
      <c r="D157" s="91">
        <v>310</v>
      </c>
      <c r="E157" s="92">
        <f>1969.8+284.5</f>
        <v>2254.3000000000002</v>
      </c>
      <c r="H157" s="85">
        <f>'Прилож №3 ведомств.'!E158</f>
        <v>2254.3000000000002</v>
      </c>
      <c r="I157" s="87">
        <f t="shared" si="3"/>
        <v>0</v>
      </c>
    </row>
    <row r="158" spans="1:9" ht="18.75" x14ac:dyDescent="0.3">
      <c r="A158" s="86" t="s">
        <v>235</v>
      </c>
      <c r="B158" s="103" t="s">
        <v>237</v>
      </c>
      <c r="C158" s="103"/>
      <c r="D158" s="91"/>
      <c r="E158" s="89">
        <f>E159+E162</f>
        <v>11321.8</v>
      </c>
      <c r="H158" s="85">
        <f>'Прилож №3 ведомств.'!E159</f>
        <v>11321.8</v>
      </c>
      <c r="I158" s="87">
        <f t="shared" si="3"/>
        <v>0</v>
      </c>
    </row>
    <row r="159" spans="1:9" ht="75" x14ac:dyDescent="0.3">
      <c r="A159" s="94" t="s">
        <v>236</v>
      </c>
      <c r="B159" s="146" t="s">
        <v>237</v>
      </c>
      <c r="C159" s="146" t="s">
        <v>238</v>
      </c>
      <c r="D159" s="91"/>
      <c r="E159" s="92">
        <f>E160</f>
        <v>6983.4</v>
      </c>
      <c r="H159" s="85">
        <f>'Прилож №3 ведомств.'!E160</f>
        <v>6983.4</v>
      </c>
      <c r="I159" s="87">
        <f t="shared" si="3"/>
        <v>0</v>
      </c>
    </row>
    <row r="160" spans="1:9" ht="18.75" x14ac:dyDescent="0.3">
      <c r="A160" s="105" t="s">
        <v>233</v>
      </c>
      <c r="B160" s="90" t="s">
        <v>237</v>
      </c>
      <c r="C160" s="90" t="s">
        <v>238</v>
      </c>
      <c r="D160" s="91">
        <v>300</v>
      </c>
      <c r="E160" s="92">
        <f>E161</f>
        <v>6983.4</v>
      </c>
      <c r="H160" s="85">
        <f>'Прилож №3 ведомств.'!E161</f>
        <v>6983.4</v>
      </c>
      <c r="I160" s="87">
        <f t="shared" si="3"/>
        <v>0</v>
      </c>
    </row>
    <row r="161" spans="1:9" ht="18.75" x14ac:dyDescent="0.3">
      <c r="A161" s="101" t="s">
        <v>234</v>
      </c>
      <c r="B161" s="90" t="s">
        <v>237</v>
      </c>
      <c r="C161" s="90" t="s">
        <v>238</v>
      </c>
      <c r="D161" s="91">
        <v>310</v>
      </c>
      <c r="E161" s="92">
        <v>6983.4</v>
      </c>
      <c r="H161" s="85">
        <f>'Прилож №3 ведомств.'!E162</f>
        <v>6983.4</v>
      </c>
      <c r="I161" s="87">
        <f t="shared" si="3"/>
        <v>0</v>
      </c>
    </row>
    <row r="162" spans="1:9" ht="56.25" x14ac:dyDescent="0.3">
      <c r="A162" s="147" t="s">
        <v>239</v>
      </c>
      <c r="B162" s="146" t="s">
        <v>237</v>
      </c>
      <c r="C162" s="146" t="s">
        <v>240</v>
      </c>
      <c r="D162" s="91"/>
      <c r="E162" s="92">
        <f>E163</f>
        <v>4338.3999999999996</v>
      </c>
      <c r="H162" s="85">
        <f>'Прилож №3 ведомств.'!E163</f>
        <v>4338.3999999999996</v>
      </c>
      <c r="I162" s="87">
        <f t="shared" si="3"/>
        <v>0</v>
      </c>
    </row>
    <row r="163" spans="1:9" ht="24" customHeight="1" x14ac:dyDescent="0.3">
      <c r="A163" s="105" t="s">
        <v>233</v>
      </c>
      <c r="B163" s="90" t="s">
        <v>237</v>
      </c>
      <c r="C163" s="90" t="s">
        <v>240</v>
      </c>
      <c r="D163" s="91">
        <v>300</v>
      </c>
      <c r="E163" s="92">
        <f>E164</f>
        <v>4338.3999999999996</v>
      </c>
      <c r="H163" s="85">
        <f>'Прилож №3 ведомств.'!E164</f>
        <v>4338.3999999999996</v>
      </c>
      <c r="I163" s="87">
        <f t="shared" si="3"/>
        <v>0</v>
      </c>
    </row>
    <row r="164" spans="1:9" ht="37.5" x14ac:dyDescent="0.3">
      <c r="A164" s="267" t="s">
        <v>241</v>
      </c>
      <c r="B164" s="90" t="s">
        <v>237</v>
      </c>
      <c r="C164" s="90" t="s">
        <v>240</v>
      </c>
      <c r="D164" s="91">
        <v>320</v>
      </c>
      <c r="E164" s="92">
        <f>3984.2+354.2</f>
        <v>4338.3999999999996</v>
      </c>
      <c r="H164" s="85">
        <f>'Прилож №3 ведомств.'!E165</f>
        <v>4338.3999999999996</v>
      </c>
      <c r="I164" s="87">
        <f t="shared" si="3"/>
        <v>0</v>
      </c>
    </row>
    <row r="165" spans="1:9" ht="18.75" x14ac:dyDescent="0.3">
      <c r="A165" s="86" t="s">
        <v>242</v>
      </c>
      <c r="B165" s="103" t="s">
        <v>279</v>
      </c>
      <c r="C165" s="103"/>
      <c r="D165" s="104"/>
      <c r="E165" s="89">
        <f>E167</f>
        <v>12082.1</v>
      </c>
      <c r="H165" s="85">
        <f>'Прилож №3 ведомств.'!E166</f>
        <v>12082.1</v>
      </c>
      <c r="I165" s="87">
        <f t="shared" si="3"/>
        <v>0</v>
      </c>
    </row>
    <row r="166" spans="1:9" ht="18.75" x14ac:dyDescent="0.3">
      <c r="A166" s="86" t="s">
        <v>243</v>
      </c>
      <c r="B166" s="103" t="s">
        <v>244</v>
      </c>
      <c r="C166" s="103"/>
      <c r="D166" s="104"/>
      <c r="E166" s="89">
        <f>E167</f>
        <v>12082.1</v>
      </c>
      <c r="H166" s="85">
        <f>'Прилож №3 ведомств.'!E167</f>
        <v>12082.1</v>
      </c>
      <c r="I166" s="87">
        <f t="shared" si="3"/>
        <v>0</v>
      </c>
    </row>
    <row r="167" spans="1:9" ht="47.25" customHeight="1" x14ac:dyDescent="0.3">
      <c r="A167" s="102" t="s">
        <v>203</v>
      </c>
      <c r="B167" s="103" t="s">
        <v>244</v>
      </c>
      <c r="C167" s="103"/>
      <c r="D167" s="104"/>
      <c r="E167" s="89">
        <f>E168+E171</f>
        <v>12082.1</v>
      </c>
      <c r="H167" s="85">
        <f>'Прилож №3 ведомств.'!E168</f>
        <v>12082.1</v>
      </c>
      <c r="I167" s="87">
        <f t="shared" si="3"/>
        <v>0</v>
      </c>
    </row>
    <row r="168" spans="1:9" ht="56.25" x14ac:dyDescent="0.3">
      <c r="A168" s="102" t="s">
        <v>245</v>
      </c>
      <c r="B168" s="103" t="s">
        <v>244</v>
      </c>
      <c r="C168" s="103" t="s">
        <v>246</v>
      </c>
      <c r="D168" s="104"/>
      <c r="E168" s="89">
        <f>E169</f>
        <v>486</v>
      </c>
      <c r="H168" s="85">
        <f>'Прилож №3 ведомств.'!E169</f>
        <v>486</v>
      </c>
      <c r="I168" s="87">
        <f t="shared" si="3"/>
        <v>0</v>
      </c>
    </row>
    <row r="169" spans="1:9" ht="37.5" x14ac:dyDescent="0.3">
      <c r="A169" s="94" t="s">
        <v>134</v>
      </c>
      <c r="B169" s="90" t="s">
        <v>244</v>
      </c>
      <c r="C169" s="90" t="s">
        <v>246</v>
      </c>
      <c r="D169" s="91">
        <v>200</v>
      </c>
      <c r="E169" s="92">
        <f>E170</f>
        <v>486</v>
      </c>
      <c r="H169" s="85">
        <f>'Прилож №3 ведомств.'!E170</f>
        <v>486</v>
      </c>
      <c r="I169" s="87">
        <f t="shared" si="3"/>
        <v>0</v>
      </c>
    </row>
    <row r="170" spans="1:9" ht="37.5" x14ac:dyDescent="0.3">
      <c r="A170" s="94" t="s">
        <v>135</v>
      </c>
      <c r="B170" s="90" t="s">
        <v>244</v>
      </c>
      <c r="C170" s="90" t="s">
        <v>246</v>
      </c>
      <c r="D170" s="91">
        <v>240</v>
      </c>
      <c r="E170" s="92">
        <v>486</v>
      </c>
      <c r="H170" s="85">
        <f>'Прилож №3 ведомств.'!E171</f>
        <v>486</v>
      </c>
      <c r="I170" s="87">
        <f t="shared" si="3"/>
        <v>0</v>
      </c>
    </row>
    <row r="171" spans="1:9" ht="41.25" customHeight="1" x14ac:dyDescent="0.3">
      <c r="A171" s="102" t="s">
        <v>247</v>
      </c>
      <c r="B171" s="103" t="s">
        <v>244</v>
      </c>
      <c r="C171" s="103" t="s">
        <v>248</v>
      </c>
      <c r="D171" s="91"/>
      <c r="E171" s="89">
        <f>E172+E174+E176</f>
        <v>11596.1</v>
      </c>
      <c r="H171" s="85">
        <f>'Прилож №3 ведомств.'!E172</f>
        <v>11596.1</v>
      </c>
      <c r="I171" s="87">
        <f t="shared" si="3"/>
        <v>0</v>
      </c>
    </row>
    <row r="172" spans="1:9" ht="75" x14ac:dyDescent="0.3">
      <c r="A172" s="101" t="s">
        <v>124</v>
      </c>
      <c r="B172" s="90" t="s">
        <v>244</v>
      </c>
      <c r="C172" s="90" t="s">
        <v>248</v>
      </c>
      <c r="D172" s="91">
        <v>100</v>
      </c>
      <c r="E172" s="92">
        <f>E173</f>
        <v>9253.2000000000007</v>
      </c>
      <c r="H172" s="85">
        <f>'Прилож №3 ведомств.'!E173</f>
        <v>9253.2000000000007</v>
      </c>
      <c r="I172" s="87">
        <f t="shared" ref="I172:I191" si="4">E172-H172</f>
        <v>0</v>
      </c>
    </row>
    <row r="173" spans="1:9" ht="18.75" x14ac:dyDescent="0.3">
      <c r="A173" s="105" t="s">
        <v>174</v>
      </c>
      <c r="B173" s="90" t="s">
        <v>244</v>
      </c>
      <c r="C173" s="90" t="s">
        <v>248</v>
      </c>
      <c r="D173" s="91">
        <v>110</v>
      </c>
      <c r="E173" s="92">
        <v>9253.2000000000007</v>
      </c>
      <c r="H173" s="85">
        <f>'Прилож №3 ведомств.'!E174</f>
        <v>9253.2000000000007</v>
      </c>
      <c r="I173" s="87">
        <f t="shared" si="4"/>
        <v>0</v>
      </c>
    </row>
    <row r="174" spans="1:9" ht="37.5" x14ac:dyDescent="0.3">
      <c r="A174" s="94" t="s">
        <v>134</v>
      </c>
      <c r="B174" s="90" t="s">
        <v>244</v>
      </c>
      <c r="C174" s="90" t="s">
        <v>248</v>
      </c>
      <c r="D174" s="91">
        <v>200</v>
      </c>
      <c r="E174" s="92">
        <f>E175</f>
        <v>2340.9</v>
      </c>
      <c r="H174" s="85">
        <f>'Прилож №3 ведомств.'!E175</f>
        <v>2340.9</v>
      </c>
      <c r="I174" s="87">
        <f t="shared" si="4"/>
        <v>0</v>
      </c>
    </row>
    <row r="175" spans="1:9" ht="37.5" x14ac:dyDescent="0.3">
      <c r="A175" s="94" t="s">
        <v>135</v>
      </c>
      <c r="B175" s="90" t="s">
        <v>244</v>
      </c>
      <c r="C175" s="90" t="s">
        <v>248</v>
      </c>
      <c r="D175" s="91">
        <v>240</v>
      </c>
      <c r="E175" s="92">
        <f>2238.1+155.5-52.7</f>
        <v>2340.9</v>
      </c>
      <c r="H175" s="85">
        <f>'Прилож №3 ведомств.'!E176</f>
        <v>2340.9</v>
      </c>
      <c r="I175" s="87">
        <f t="shared" si="4"/>
        <v>0</v>
      </c>
    </row>
    <row r="176" spans="1:9" ht="18.75" x14ac:dyDescent="0.3">
      <c r="A176" s="105" t="s">
        <v>136</v>
      </c>
      <c r="B176" s="90" t="s">
        <v>244</v>
      </c>
      <c r="C176" s="90" t="s">
        <v>248</v>
      </c>
      <c r="D176" s="91">
        <v>800</v>
      </c>
      <c r="E176" s="92">
        <f>E177</f>
        <v>2</v>
      </c>
      <c r="H176" s="85">
        <f>'Прилож №3 ведомств.'!E177</f>
        <v>2</v>
      </c>
      <c r="I176" s="87">
        <f t="shared" si="4"/>
        <v>0</v>
      </c>
    </row>
    <row r="177" spans="1:9" ht="18.75" x14ac:dyDescent="0.3">
      <c r="A177" s="105" t="s">
        <v>137</v>
      </c>
      <c r="B177" s="90" t="s">
        <v>244</v>
      </c>
      <c r="C177" s="90" t="s">
        <v>248</v>
      </c>
      <c r="D177" s="91">
        <v>850</v>
      </c>
      <c r="E177" s="92">
        <v>2</v>
      </c>
      <c r="H177" s="85">
        <f>'Прилож №3 ведомств.'!E178</f>
        <v>2</v>
      </c>
      <c r="I177" s="87">
        <f t="shared" si="4"/>
        <v>0</v>
      </c>
    </row>
    <row r="178" spans="1:9" ht="18.75" x14ac:dyDescent="0.3">
      <c r="A178" s="86" t="s">
        <v>249</v>
      </c>
      <c r="B178" s="103" t="s">
        <v>281</v>
      </c>
      <c r="C178" s="150"/>
      <c r="D178" s="143"/>
      <c r="E178" s="89">
        <f>E179+E183</f>
        <v>3972.7000000000003</v>
      </c>
      <c r="H178" s="85">
        <f>'Прилож №3 ведомств.'!E179</f>
        <v>3972.7000000000003</v>
      </c>
      <c r="I178" s="87">
        <f t="shared" si="4"/>
        <v>0</v>
      </c>
    </row>
    <row r="179" spans="1:9" ht="18.75" x14ac:dyDescent="0.3">
      <c r="A179" s="86" t="s">
        <v>251</v>
      </c>
      <c r="B179" s="103" t="s">
        <v>253</v>
      </c>
      <c r="C179" s="150"/>
      <c r="D179" s="143"/>
      <c r="E179" s="89">
        <f>E180</f>
        <v>1531.6</v>
      </c>
      <c r="H179" s="85">
        <f>'Прилож №3 ведомств.'!E180</f>
        <v>1531.6</v>
      </c>
      <c r="I179" s="87">
        <f t="shared" si="4"/>
        <v>0</v>
      </c>
    </row>
    <row r="180" spans="1:9" ht="64.5" customHeight="1" x14ac:dyDescent="0.3">
      <c r="A180" s="101" t="s">
        <v>252</v>
      </c>
      <c r="B180" s="90" t="s">
        <v>253</v>
      </c>
      <c r="C180" s="90" t="s">
        <v>254</v>
      </c>
      <c r="D180" s="151"/>
      <c r="E180" s="92">
        <f>E181</f>
        <v>1531.6</v>
      </c>
      <c r="H180" s="85">
        <f>'Прилож №3 ведомств.'!E181</f>
        <v>1531.6</v>
      </c>
      <c r="I180" s="87">
        <f t="shared" si="4"/>
        <v>0</v>
      </c>
    </row>
    <row r="181" spans="1:9" ht="37.5" x14ac:dyDescent="0.3">
      <c r="A181" s="94" t="s">
        <v>134</v>
      </c>
      <c r="B181" s="90" t="s">
        <v>253</v>
      </c>
      <c r="C181" s="90" t="s">
        <v>254</v>
      </c>
      <c r="D181" s="91">
        <v>200</v>
      </c>
      <c r="E181" s="92">
        <f>E182</f>
        <v>1531.6</v>
      </c>
      <c r="H181" s="85">
        <f>'Прилож №3 ведомств.'!E182</f>
        <v>1531.6</v>
      </c>
      <c r="I181" s="87">
        <f t="shared" si="4"/>
        <v>0</v>
      </c>
    </row>
    <row r="182" spans="1:9" ht="37.5" x14ac:dyDescent="0.3">
      <c r="A182" s="94" t="s">
        <v>135</v>
      </c>
      <c r="B182" s="90" t="s">
        <v>253</v>
      </c>
      <c r="C182" s="90" t="s">
        <v>254</v>
      </c>
      <c r="D182" s="91">
        <v>240</v>
      </c>
      <c r="E182" s="92">
        <f>1451.6+80</f>
        <v>1531.6</v>
      </c>
      <c r="H182" s="85">
        <f>'Прилож №3 ведомств.'!E183</f>
        <v>1531.6</v>
      </c>
      <c r="I182" s="87">
        <f t="shared" si="4"/>
        <v>0</v>
      </c>
    </row>
    <row r="183" spans="1:9" ht="18.75" x14ac:dyDescent="0.3">
      <c r="A183" s="86" t="s">
        <v>255</v>
      </c>
      <c r="B183" s="103" t="s">
        <v>257</v>
      </c>
      <c r="C183" s="103"/>
      <c r="D183" s="104"/>
      <c r="E183" s="89">
        <f>E184</f>
        <v>2441.1000000000004</v>
      </c>
      <c r="H183" s="85">
        <f>'Прилож №3 ведомств.'!E184</f>
        <v>2441.1000000000004</v>
      </c>
      <c r="I183" s="87">
        <f t="shared" si="4"/>
        <v>0</v>
      </c>
    </row>
    <row r="184" spans="1:9" ht="56.25" x14ac:dyDescent="0.3">
      <c r="A184" s="106" t="s">
        <v>256</v>
      </c>
      <c r="B184" s="120" t="s">
        <v>257</v>
      </c>
      <c r="C184" s="127" t="s">
        <v>258</v>
      </c>
      <c r="D184" s="152"/>
      <c r="E184" s="140">
        <f>E185</f>
        <v>2441.1000000000004</v>
      </c>
      <c r="H184" s="85">
        <f>'Прилож №3 ведомств.'!E185</f>
        <v>2441.1000000000004</v>
      </c>
      <c r="I184" s="87">
        <f t="shared" si="4"/>
        <v>0</v>
      </c>
    </row>
    <row r="185" spans="1:9" ht="37.5" x14ac:dyDescent="0.3">
      <c r="A185" s="101" t="s">
        <v>259</v>
      </c>
      <c r="B185" s="90" t="s">
        <v>257</v>
      </c>
      <c r="C185" s="90" t="s">
        <v>258</v>
      </c>
      <c r="D185" s="91"/>
      <c r="E185" s="92">
        <f>E186+E188+E190</f>
        <v>2441.1000000000004</v>
      </c>
      <c r="H185" s="85">
        <f>'Прилож №3 ведомств.'!E186</f>
        <v>2441.1000000000004</v>
      </c>
      <c r="I185" s="87">
        <f t="shared" si="4"/>
        <v>0</v>
      </c>
    </row>
    <row r="186" spans="1:9" ht="75" x14ac:dyDescent="0.3">
      <c r="A186" s="101" t="s">
        <v>124</v>
      </c>
      <c r="B186" s="90" t="s">
        <v>257</v>
      </c>
      <c r="C186" s="90" t="s">
        <v>258</v>
      </c>
      <c r="D186" s="91">
        <v>100</v>
      </c>
      <c r="E186" s="92">
        <f>E187</f>
        <v>2384.8000000000002</v>
      </c>
      <c r="H186" s="85">
        <f>'Прилож №3 ведомств.'!E187</f>
        <v>2384.8000000000002</v>
      </c>
      <c r="I186" s="87">
        <f t="shared" si="4"/>
        <v>0</v>
      </c>
    </row>
    <row r="187" spans="1:9" ht="18.75" x14ac:dyDescent="0.3">
      <c r="A187" s="105" t="s">
        <v>174</v>
      </c>
      <c r="B187" s="90" t="s">
        <v>257</v>
      </c>
      <c r="C187" s="90" t="s">
        <v>258</v>
      </c>
      <c r="D187" s="91">
        <v>110</v>
      </c>
      <c r="E187" s="92">
        <v>2384.8000000000002</v>
      </c>
      <c r="H187" s="85">
        <f>'Прилож №3 ведомств.'!E188</f>
        <v>2384.8000000000002</v>
      </c>
      <c r="I187" s="87">
        <f t="shared" si="4"/>
        <v>0</v>
      </c>
    </row>
    <row r="188" spans="1:9" ht="37.5" x14ac:dyDescent="0.3">
      <c r="A188" s="94" t="s">
        <v>134</v>
      </c>
      <c r="B188" s="90" t="s">
        <v>257</v>
      </c>
      <c r="C188" s="90" t="s">
        <v>258</v>
      </c>
      <c r="D188" s="91">
        <v>200</v>
      </c>
      <c r="E188" s="92">
        <f>E189</f>
        <v>54.3</v>
      </c>
      <c r="H188" s="85">
        <f>'Прилож №3 ведомств.'!E189</f>
        <v>54.3</v>
      </c>
      <c r="I188" s="87">
        <f t="shared" si="4"/>
        <v>0</v>
      </c>
    </row>
    <row r="189" spans="1:9" ht="37.5" x14ac:dyDescent="0.3">
      <c r="A189" s="94" t="s">
        <v>135</v>
      </c>
      <c r="B189" s="90" t="s">
        <v>257</v>
      </c>
      <c r="C189" s="90" t="s">
        <v>258</v>
      </c>
      <c r="D189" s="91">
        <v>240</v>
      </c>
      <c r="E189" s="92">
        <v>54.3</v>
      </c>
      <c r="H189" s="85">
        <f>'Прилож №3 ведомств.'!E190</f>
        <v>54.3</v>
      </c>
      <c r="I189" s="87">
        <f t="shared" si="4"/>
        <v>0</v>
      </c>
    </row>
    <row r="190" spans="1:9" ht="18.75" x14ac:dyDescent="0.3">
      <c r="A190" s="105" t="s">
        <v>136</v>
      </c>
      <c r="B190" s="90" t="s">
        <v>257</v>
      </c>
      <c r="C190" s="90" t="s">
        <v>258</v>
      </c>
      <c r="D190" s="91">
        <v>800</v>
      </c>
      <c r="E190" s="92">
        <f>E191</f>
        <v>2</v>
      </c>
      <c r="H190" s="85">
        <f>'Прилож №3 ведомств.'!E191</f>
        <v>2</v>
      </c>
      <c r="I190" s="87">
        <f t="shared" si="4"/>
        <v>0</v>
      </c>
    </row>
    <row r="191" spans="1:9" ht="18.75" x14ac:dyDescent="0.3">
      <c r="A191" s="105" t="s">
        <v>137</v>
      </c>
      <c r="B191" s="90" t="s">
        <v>257</v>
      </c>
      <c r="C191" s="90" t="s">
        <v>258</v>
      </c>
      <c r="D191" s="91">
        <v>850</v>
      </c>
      <c r="E191" s="92">
        <v>2</v>
      </c>
      <c r="H191" s="85">
        <f>'Прилож №3 ведомств.'!E192</f>
        <v>2</v>
      </c>
      <c r="I191" s="87">
        <f t="shared" si="4"/>
        <v>0</v>
      </c>
    </row>
    <row r="192" spans="1:9" ht="18.75" x14ac:dyDescent="0.3">
      <c r="A192" s="153" t="s">
        <v>260</v>
      </c>
      <c r="B192" s="154"/>
      <c r="C192" s="154"/>
      <c r="D192" s="155"/>
      <c r="E192" s="156">
        <f>E14+E66+E71+E79+E113+E138+E149+E165+E178</f>
        <v>92307.6</v>
      </c>
      <c r="F192" s="87" t="e">
        <f>#REF!</f>
        <v>#REF!</v>
      </c>
      <c r="G192" s="87" t="e">
        <f>E192-F192</f>
        <v>#REF!</v>
      </c>
      <c r="H192" s="85">
        <f>'Прилож №3 ведомств.'!E193</f>
        <v>92307.6</v>
      </c>
      <c r="I192" s="87">
        <f t="shared" ref="I192" si="5">E192-H192</f>
        <v>0</v>
      </c>
    </row>
    <row r="193" spans="1:9" ht="18.75" x14ac:dyDescent="0.3">
      <c r="A193" s="157"/>
      <c r="B193" s="158"/>
      <c r="C193" s="159"/>
      <c r="D193" s="159"/>
      <c r="E193" s="301">
        <f>'Прилож.1 ДОХОДОВ 2019'!D67</f>
        <v>88988.4</v>
      </c>
      <c r="F193" s="87"/>
      <c r="I193" s="87">
        <f>E192-E193</f>
        <v>3319.2000000000116</v>
      </c>
    </row>
    <row r="194" spans="1:9" x14ac:dyDescent="0.2">
      <c r="A194" s="160"/>
      <c r="B194" s="161"/>
      <c r="C194" s="162"/>
      <c r="D194" s="162"/>
      <c r="E194" s="160"/>
    </row>
    <row r="202" spans="1:9" x14ac:dyDescent="0.2">
      <c r="A202" s="163"/>
    </row>
    <row r="203" spans="1:9" ht="15.75" x14ac:dyDescent="0.25">
      <c r="A203" s="164"/>
      <c r="B203" s="164"/>
      <c r="C203" s="164"/>
      <c r="D203" s="164"/>
      <c r="E203" s="164"/>
    </row>
    <row r="204" spans="1:9" ht="15.75" x14ac:dyDescent="0.25">
      <c r="A204" s="164"/>
      <c r="B204" s="164"/>
      <c r="C204" s="164"/>
      <c r="D204" s="164"/>
      <c r="E204" s="164"/>
    </row>
    <row r="207" spans="1:9" x14ac:dyDescent="0.2">
      <c r="A207" s="309"/>
      <c r="B207" s="309"/>
      <c r="C207" s="309"/>
    </row>
    <row r="208" spans="1:9" x14ac:dyDescent="0.2">
      <c r="A208" s="165"/>
      <c r="B208" s="165"/>
      <c r="C208" s="165"/>
      <c r="D208" s="165"/>
      <c r="E208" s="166"/>
    </row>
    <row r="209" spans="1:5" x14ac:dyDescent="0.2">
      <c r="A209" s="165"/>
      <c r="B209" s="165"/>
      <c r="C209" s="165"/>
      <c r="D209" s="165"/>
      <c r="E209" s="165"/>
    </row>
    <row r="210" spans="1:5" x14ac:dyDescent="0.2">
      <c r="A210" s="163"/>
      <c r="B210" s="167"/>
      <c r="C210" s="165"/>
      <c r="D210" s="165"/>
      <c r="E210" s="163"/>
    </row>
    <row r="211" spans="1:5" x14ac:dyDescent="0.2">
      <c r="A211" s="163"/>
      <c r="B211" s="168"/>
      <c r="C211" s="165"/>
      <c r="D211" s="165"/>
      <c r="E211" s="163"/>
    </row>
    <row r="212" spans="1:5" x14ac:dyDescent="0.2">
      <c r="A212" s="160"/>
      <c r="B212" s="162"/>
      <c r="C212" s="162"/>
      <c r="D212" s="162"/>
      <c r="E212" s="160"/>
    </row>
    <row r="213" spans="1:5" x14ac:dyDescent="0.2">
      <c r="A213" s="160"/>
      <c r="B213" s="162"/>
      <c r="C213" s="162"/>
      <c r="D213" s="162"/>
      <c r="E213" s="160"/>
    </row>
    <row r="214" spans="1:5" x14ac:dyDescent="0.2">
      <c r="A214" s="160"/>
      <c r="B214" s="162"/>
      <c r="C214" s="162"/>
      <c r="D214" s="162"/>
      <c r="E214" s="160"/>
    </row>
    <row r="215" spans="1:5" x14ac:dyDescent="0.2">
      <c r="A215" s="160"/>
      <c r="B215" s="162"/>
      <c r="C215" s="162"/>
      <c r="D215" s="162"/>
      <c r="E215" s="160"/>
    </row>
    <row r="216" spans="1:5" x14ac:dyDescent="0.2">
      <c r="A216" s="163"/>
      <c r="B216" s="165"/>
      <c r="C216" s="165"/>
      <c r="D216" s="165"/>
      <c r="E216" s="163"/>
    </row>
    <row r="217" spans="1:5" x14ac:dyDescent="0.2">
      <c r="A217" s="163"/>
      <c r="B217" s="165"/>
      <c r="C217" s="165"/>
      <c r="D217" s="165"/>
      <c r="E217" s="163"/>
    </row>
    <row r="218" spans="1:5" x14ac:dyDescent="0.2">
      <c r="A218" s="160"/>
      <c r="B218" s="162"/>
      <c r="C218" s="162"/>
      <c r="D218" s="162"/>
      <c r="E218" s="160"/>
    </row>
    <row r="219" spans="1:5" x14ac:dyDescent="0.2">
      <c r="A219" s="160"/>
      <c r="B219" s="162"/>
      <c r="C219" s="162"/>
      <c r="D219" s="162"/>
      <c r="E219" s="160"/>
    </row>
    <row r="220" spans="1:5" x14ac:dyDescent="0.2">
      <c r="A220" s="160"/>
      <c r="B220" s="162"/>
      <c r="C220" s="162"/>
      <c r="D220" s="162"/>
      <c r="E220" s="160"/>
    </row>
    <row r="221" spans="1:5" x14ac:dyDescent="0.2">
      <c r="A221" s="160"/>
      <c r="B221" s="162"/>
      <c r="C221" s="162"/>
      <c r="D221" s="162"/>
      <c r="E221" s="160"/>
    </row>
    <row r="222" spans="1:5" x14ac:dyDescent="0.2">
      <c r="A222" s="160"/>
      <c r="B222" s="162"/>
      <c r="C222" s="162"/>
      <c r="D222" s="162"/>
      <c r="E222" s="160"/>
    </row>
    <row r="223" spans="1:5" x14ac:dyDescent="0.2">
      <c r="A223" s="160"/>
      <c r="B223" s="162"/>
      <c r="C223" s="162"/>
      <c r="D223" s="162"/>
      <c r="E223" s="160"/>
    </row>
    <row r="224" spans="1:5" x14ac:dyDescent="0.2">
      <c r="A224" s="160"/>
      <c r="B224" s="162"/>
      <c r="C224" s="162"/>
      <c r="D224" s="162"/>
      <c r="E224" s="160"/>
    </row>
    <row r="225" spans="1:5" x14ac:dyDescent="0.2">
      <c r="A225" s="160"/>
      <c r="B225" s="162"/>
      <c r="C225" s="162"/>
      <c r="D225" s="162"/>
      <c r="E225" s="160"/>
    </row>
    <row r="226" spans="1:5" x14ac:dyDescent="0.2">
      <c r="A226" s="160"/>
      <c r="B226" s="162"/>
      <c r="C226" s="162"/>
      <c r="D226" s="162"/>
      <c r="E226" s="160"/>
    </row>
    <row r="227" spans="1:5" x14ac:dyDescent="0.2">
      <c r="A227" s="160"/>
      <c r="B227" s="162"/>
      <c r="C227" s="162"/>
      <c r="D227" s="162"/>
      <c r="E227" s="160"/>
    </row>
    <row r="228" spans="1:5" x14ac:dyDescent="0.2">
      <c r="A228" s="160"/>
      <c r="B228" s="162"/>
      <c r="C228" s="162"/>
      <c r="D228" s="162"/>
      <c r="E228" s="160"/>
    </row>
    <row r="229" spans="1:5" x14ac:dyDescent="0.2">
      <c r="A229" s="160"/>
      <c r="B229" s="162"/>
      <c r="C229" s="162"/>
      <c r="D229" s="162"/>
      <c r="E229" s="160"/>
    </row>
    <row r="230" spans="1:5" x14ac:dyDescent="0.2">
      <c r="A230" s="163"/>
      <c r="B230" s="165"/>
      <c r="C230" s="165"/>
      <c r="D230" s="165"/>
      <c r="E230" s="163"/>
    </row>
    <row r="231" spans="1:5" x14ac:dyDescent="0.2">
      <c r="A231" s="163"/>
      <c r="B231" s="162"/>
      <c r="C231" s="162"/>
      <c r="D231" s="162"/>
      <c r="E231" s="160"/>
    </row>
    <row r="232" spans="1:5" x14ac:dyDescent="0.2">
      <c r="A232" s="160"/>
      <c r="B232" s="162"/>
      <c r="C232" s="162"/>
      <c r="D232" s="162"/>
      <c r="E232" s="160"/>
    </row>
    <row r="233" spans="1:5" x14ac:dyDescent="0.2">
      <c r="A233" s="160"/>
      <c r="B233" s="162"/>
      <c r="C233" s="162"/>
      <c r="D233" s="162"/>
      <c r="E233" s="160"/>
    </row>
    <row r="234" spans="1:5" x14ac:dyDescent="0.2">
      <c r="A234" s="160"/>
      <c r="B234" s="162"/>
      <c r="C234" s="162"/>
      <c r="D234" s="162"/>
      <c r="E234" s="160"/>
    </row>
    <row r="235" spans="1:5" x14ac:dyDescent="0.2">
      <c r="A235" s="160"/>
      <c r="B235" s="162"/>
      <c r="C235" s="162"/>
      <c r="D235" s="162"/>
      <c r="E235" s="160"/>
    </row>
    <row r="236" spans="1:5" x14ac:dyDescent="0.2">
      <c r="A236" s="160"/>
      <c r="B236" s="162"/>
      <c r="C236" s="162"/>
      <c r="D236" s="162"/>
      <c r="E236" s="160"/>
    </row>
    <row r="237" spans="1:5" x14ac:dyDescent="0.2">
      <c r="A237" s="160"/>
      <c r="B237" s="162"/>
      <c r="C237" s="162"/>
      <c r="D237" s="162"/>
      <c r="E237" s="160"/>
    </row>
    <row r="238" spans="1:5" x14ac:dyDescent="0.2">
      <c r="A238" s="160"/>
      <c r="B238" s="162"/>
      <c r="C238" s="162"/>
      <c r="D238" s="162"/>
      <c r="E238" s="160"/>
    </row>
    <row r="239" spans="1:5" x14ac:dyDescent="0.2">
      <c r="A239" s="160"/>
      <c r="B239" s="162"/>
      <c r="C239" s="162"/>
      <c r="D239" s="162"/>
      <c r="E239" s="160"/>
    </row>
    <row r="240" spans="1:5" x14ac:dyDescent="0.2">
      <c r="A240" s="160"/>
      <c r="B240" s="162"/>
      <c r="C240" s="162"/>
      <c r="D240" s="162"/>
      <c r="E240" s="160"/>
    </row>
    <row r="241" spans="1:5" x14ac:dyDescent="0.2">
      <c r="A241" s="160"/>
      <c r="B241" s="162"/>
      <c r="C241" s="162"/>
      <c r="D241" s="162"/>
      <c r="E241" s="160"/>
    </row>
    <row r="242" spans="1:5" x14ac:dyDescent="0.2">
      <c r="A242" s="160"/>
      <c r="B242" s="162"/>
      <c r="C242" s="162"/>
      <c r="D242" s="162"/>
      <c r="E242" s="160"/>
    </row>
    <row r="243" spans="1:5" x14ac:dyDescent="0.2">
      <c r="A243" s="160"/>
      <c r="B243" s="162"/>
      <c r="C243" s="162"/>
      <c r="D243" s="162"/>
      <c r="E243" s="160"/>
    </row>
    <row r="244" spans="1:5" x14ac:dyDescent="0.2">
      <c r="A244" s="160"/>
      <c r="B244" s="162"/>
      <c r="C244" s="162"/>
      <c r="D244" s="162"/>
      <c r="E244" s="160"/>
    </row>
    <row r="245" spans="1:5" x14ac:dyDescent="0.2">
      <c r="A245" s="160"/>
      <c r="B245" s="162"/>
      <c r="C245" s="162"/>
      <c r="D245" s="162"/>
      <c r="E245" s="160"/>
    </row>
    <row r="246" spans="1:5" x14ac:dyDescent="0.2">
      <c r="A246" s="160"/>
      <c r="B246" s="162"/>
      <c r="C246" s="162"/>
      <c r="D246" s="162"/>
      <c r="E246" s="160"/>
    </row>
    <row r="247" spans="1:5" x14ac:dyDescent="0.2">
      <c r="A247" s="160"/>
      <c r="B247" s="162"/>
      <c r="C247" s="162"/>
      <c r="D247" s="162"/>
      <c r="E247" s="160"/>
    </row>
    <row r="248" spans="1:5" x14ac:dyDescent="0.2">
      <c r="A248" s="163"/>
      <c r="B248" s="165"/>
      <c r="C248" s="165"/>
      <c r="D248" s="165"/>
      <c r="E248" s="163"/>
    </row>
    <row r="249" spans="1:5" x14ac:dyDescent="0.2">
      <c r="A249" s="160"/>
      <c r="B249" s="162"/>
      <c r="C249" s="162"/>
      <c r="D249" s="169"/>
      <c r="E249" s="160"/>
    </row>
    <row r="250" spans="1:5" x14ac:dyDescent="0.2">
      <c r="A250" s="160"/>
      <c r="B250" s="162"/>
      <c r="C250" s="162"/>
      <c r="D250" s="161"/>
      <c r="E250" s="160"/>
    </row>
    <row r="251" spans="1:5" x14ac:dyDescent="0.2">
      <c r="A251" s="160"/>
      <c r="B251" s="162"/>
      <c r="C251" s="162"/>
      <c r="D251" s="161"/>
      <c r="E251" s="160"/>
    </row>
    <row r="252" spans="1:5" x14ac:dyDescent="0.2">
      <c r="A252" s="163"/>
      <c r="B252" s="165"/>
      <c r="C252" s="165"/>
      <c r="D252" s="165"/>
      <c r="E252" s="163"/>
    </row>
    <row r="253" spans="1:5" x14ac:dyDescent="0.2">
      <c r="A253" s="160"/>
      <c r="B253" s="162"/>
      <c r="C253" s="162"/>
      <c r="D253" s="162"/>
      <c r="E253" s="160"/>
    </row>
    <row r="254" spans="1:5" x14ac:dyDescent="0.2">
      <c r="A254" s="160"/>
      <c r="B254" s="162"/>
      <c r="C254" s="162"/>
      <c r="D254" s="162"/>
      <c r="E254" s="160"/>
    </row>
    <row r="255" spans="1:5" x14ac:dyDescent="0.2">
      <c r="A255" s="160"/>
      <c r="B255" s="162"/>
      <c r="C255" s="162"/>
      <c r="D255" s="162"/>
      <c r="E255" s="160"/>
    </row>
    <row r="256" spans="1:5" x14ac:dyDescent="0.2">
      <c r="A256" s="160"/>
      <c r="B256" s="162"/>
      <c r="C256" s="162"/>
      <c r="D256" s="162"/>
      <c r="E256" s="160"/>
    </row>
    <row r="257" spans="1:5" x14ac:dyDescent="0.2">
      <c r="A257" s="160"/>
      <c r="B257" s="162"/>
      <c r="C257" s="162"/>
      <c r="D257" s="162"/>
      <c r="E257" s="160"/>
    </row>
    <row r="258" spans="1:5" x14ac:dyDescent="0.2">
      <c r="A258" s="160"/>
      <c r="B258" s="162"/>
      <c r="C258" s="162"/>
      <c r="D258" s="162"/>
      <c r="E258" s="160"/>
    </row>
    <row r="259" spans="1:5" x14ac:dyDescent="0.2">
      <c r="A259" s="160"/>
      <c r="B259" s="162"/>
      <c r="C259" s="162"/>
      <c r="D259" s="162"/>
      <c r="E259" s="160"/>
    </row>
    <row r="260" spans="1:5" x14ac:dyDescent="0.2">
      <c r="A260" s="160"/>
      <c r="B260" s="162"/>
      <c r="C260" s="162"/>
      <c r="D260" s="162"/>
      <c r="E260" s="160"/>
    </row>
    <row r="261" spans="1:5" x14ac:dyDescent="0.2">
      <c r="A261" s="160"/>
      <c r="B261" s="162"/>
      <c r="C261" s="162"/>
      <c r="D261" s="162"/>
      <c r="E261" s="160"/>
    </row>
    <row r="262" spans="1:5" x14ac:dyDescent="0.2">
      <c r="A262" s="160"/>
      <c r="B262" s="162"/>
      <c r="C262" s="162"/>
      <c r="D262" s="162"/>
      <c r="E262" s="160"/>
    </row>
    <row r="263" spans="1:5" x14ac:dyDescent="0.2">
      <c r="A263" s="160"/>
      <c r="B263" s="162"/>
      <c r="C263" s="162"/>
      <c r="D263" s="162"/>
      <c r="E263" s="160"/>
    </row>
    <row r="264" spans="1:5" x14ac:dyDescent="0.2">
      <c r="A264" s="160"/>
      <c r="B264" s="162"/>
      <c r="C264" s="162"/>
      <c r="D264" s="162"/>
      <c r="E264" s="160"/>
    </row>
    <row r="265" spans="1:5" x14ac:dyDescent="0.2">
      <c r="A265" s="160"/>
      <c r="B265" s="162"/>
      <c r="C265" s="162"/>
      <c r="D265" s="162"/>
      <c r="E265" s="160"/>
    </row>
    <row r="266" spans="1:5" x14ac:dyDescent="0.2">
      <c r="A266" s="160"/>
      <c r="B266" s="162"/>
      <c r="C266" s="162"/>
      <c r="D266" s="162"/>
      <c r="E266" s="160"/>
    </row>
    <row r="267" spans="1:5" x14ac:dyDescent="0.2">
      <c r="A267" s="160"/>
      <c r="B267" s="162"/>
      <c r="C267" s="162"/>
      <c r="D267" s="162"/>
      <c r="E267" s="160"/>
    </row>
    <row r="268" spans="1:5" x14ac:dyDescent="0.2">
      <c r="A268" s="160"/>
      <c r="B268" s="162"/>
      <c r="C268" s="162"/>
      <c r="D268" s="162"/>
      <c r="E268" s="160"/>
    </row>
    <row r="269" spans="1:5" x14ac:dyDescent="0.2">
      <c r="A269" s="160"/>
      <c r="B269" s="162"/>
      <c r="C269" s="170"/>
      <c r="D269" s="162"/>
      <c r="E269" s="160"/>
    </row>
    <row r="270" spans="1:5" x14ac:dyDescent="0.2">
      <c r="A270" s="160"/>
      <c r="B270" s="162"/>
      <c r="C270" s="162"/>
      <c r="D270" s="162"/>
      <c r="E270" s="160"/>
    </row>
    <row r="271" spans="1:5" x14ac:dyDescent="0.2">
      <c r="A271" s="160"/>
      <c r="B271" s="162"/>
      <c r="C271" s="162"/>
      <c r="D271" s="162"/>
      <c r="E271" s="160"/>
    </row>
    <row r="272" spans="1:5" x14ac:dyDescent="0.2">
      <c r="A272" s="160"/>
      <c r="B272" s="162"/>
      <c r="C272" s="162"/>
      <c r="D272" s="162"/>
      <c r="E272" s="160"/>
    </row>
    <row r="273" spans="1:5" x14ac:dyDescent="0.2">
      <c r="A273" s="160"/>
      <c r="B273" s="162"/>
      <c r="C273" s="162"/>
      <c r="D273" s="162"/>
      <c r="E273" s="160"/>
    </row>
    <row r="274" spans="1:5" x14ac:dyDescent="0.2">
      <c r="A274" s="160"/>
      <c r="B274" s="162"/>
      <c r="C274" s="162"/>
      <c r="D274" s="162"/>
      <c r="E274" s="160"/>
    </row>
    <row r="275" spans="1:5" x14ac:dyDescent="0.2">
      <c r="A275" s="160"/>
      <c r="B275" s="162"/>
      <c r="C275" s="162"/>
      <c r="D275" s="162"/>
      <c r="E275" s="160"/>
    </row>
    <row r="276" spans="1:5" x14ac:dyDescent="0.2">
      <c r="A276" s="160"/>
      <c r="B276" s="162"/>
      <c r="C276" s="162"/>
      <c r="D276" s="162"/>
      <c r="E276" s="160"/>
    </row>
    <row r="277" spans="1:5" x14ac:dyDescent="0.2">
      <c r="A277" s="160"/>
      <c r="B277" s="162"/>
      <c r="C277" s="162"/>
      <c r="D277" s="162"/>
      <c r="E277" s="160"/>
    </row>
    <row r="278" spans="1:5" x14ac:dyDescent="0.2">
      <c r="A278" s="160"/>
      <c r="B278" s="162"/>
      <c r="C278" s="162"/>
      <c r="D278" s="162"/>
      <c r="E278" s="160"/>
    </row>
    <row r="279" spans="1:5" x14ac:dyDescent="0.2">
      <c r="A279" s="160"/>
      <c r="B279" s="162"/>
      <c r="C279" s="162"/>
      <c r="D279" s="162"/>
      <c r="E279" s="160"/>
    </row>
    <row r="280" spans="1:5" x14ac:dyDescent="0.2">
      <c r="A280" s="160"/>
      <c r="B280" s="162"/>
      <c r="C280" s="162"/>
      <c r="D280" s="162"/>
      <c r="E280" s="160"/>
    </row>
    <row r="281" spans="1:5" x14ac:dyDescent="0.2">
      <c r="A281" s="160"/>
      <c r="B281" s="162"/>
      <c r="C281" s="162"/>
      <c r="D281" s="162"/>
      <c r="E281" s="160"/>
    </row>
    <row r="282" spans="1:5" x14ac:dyDescent="0.2">
      <c r="A282" s="160"/>
      <c r="B282" s="162"/>
      <c r="C282" s="162"/>
      <c r="D282" s="162"/>
      <c r="E282" s="160"/>
    </row>
    <row r="283" spans="1:5" x14ac:dyDescent="0.2">
      <c r="A283" s="160"/>
      <c r="B283" s="162"/>
      <c r="C283" s="162"/>
      <c r="D283" s="162"/>
      <c r="E283" s="160"/>
    </row>
    <row r="284" spans="1:5" x14ac:dyDescent="0.2">
      <c r="A284" s="160"/>
      <c r="B284" s="162"/>
      <c r="C284" s="162"/>
      <c r="D284" s="162"/>
      <c r="E284" s="160"/>
    </row>
    <row r="285" spans="1:5" x14ac:dyDescent="0.2">
      <c r="A285" s="160"/>
      <c r="B285" s="162"/>
      <c r="C285" s="162"/>
      <c r="D285" s="162"/>
      <c r="E285" s="160"/>
    </row>
    <row r="286" spans="1:5" x14ac:dyDescent="0.2">
      <c r="A286" s="160"/>
      <c r="B286" s="162"/>
      <c r="C286" s="162"/>
      <c r="D286" s="162"/>
      <c r="E286" s="160"/>
    </row>
    <row r="287" spans="1:5" x14ac:dyDescent="0.2">
      <c r="A287" s="163"/>
      <c r="B287" s="165"/>
      <c r="C287" s="165"/>
      <c r="D287" s="165"/>
      <c r="E287" s="163"/>
    </row>
    <row r="288" spans="1:5" x14ac:dyDescent="0.2">
      <c r="A288" s="163"/>
      <c r="B288" s="165"/>
      <c r="C288" s="165"/>
      <c r="D288" s="165"/>
      <c r="E288" s="163"/>
    </row>
    <row r="289" spans="1:5" x14ac:dyDescent="0.2">
      <c r="A289" s="163"/>
      <c r="B289" s="165"/>
      <c r="C289" s="165"/>
      <c r="D289" s="165"/>
      <c r="E289" s="163"/>
    </row>
    <row r="290" spans="1:5" x14ac:dyDescent="0.2">
      <c r="A290" s="160"/>
      <c r="B290" s="162"/>
      <c r="C290" s="162"/>
      <c r="D290" s="169"/>
      <c r="E290" s="160"/>
    </row>
    <row r="291" spans="1:5" x14ac:dyDescent="0.2">
      <c r="A291" s="160"/>
      <c r="B291" s="162"/>
      <c r="C291" s="162"/>
      <c r="D291" s="162"/>
      <c r="E291" s="160"/>
    </row>
    <row r="292" spans="1:5" x14ac:dyDescent="0.2">
      <c r="A292" s="160"/>
      <c r="B292" s="162"/>
      <c r="C292" s="162"/>
      <c r="D292" s="162"/>
      <c r="E292" s="160"/>
    </row>
    <row r="293" spans="1:5" x14ac:dyDescent="0.2">
      <c r="A293" s="160"/>
      <c r="B293" s="162"/>
      <c r="C293" s="162"/>
      <c r="D293" s="162"/>
      <c r="E293" s="160"/>
    </row>
    <row r="294" spans="1:5" x14ac:dyDescent="0.2">
      <c r="A294" s="160"/>
      <c r="B294" s="162"/>
      <c r="C294" s="162"/>
      <c r="D294" s="162"/>
      <c r="E294" s="160"/>
    </row>
    <row r="295" spans="1:5" x14ac:dyDescent="0.2">
      <c r="A295" s="160"/>
      <c r="B295" s="162"/>
      <c r="C295" s="162"/>
      <c r="D295" s="162"/>
      <c r="E295" s="160"/>
    </row>
    <row r="296" spans="1:5" x14ac:dyDescent="0.2">
      <c r="A296" s="160"/>
      <c r="B296" s="162"/>
      <c r="C296" s="162"/>
      <c r="D296" s="162"/>
      <c r="E296" s="160"/>
    </row>
    <row r="297" spans="1:5" x14ac:dyDescent="0.2">
      <c r="A297" s="160"/>
      <c r="B297" s="162"/>
      <c r="C297" s="162"/>
      <c r="D297" s="162"/>
      <c r="E297" s="160"/>
    </row>
    <row r="298" spans="1:5" x14ac:dyDescent="0.2">
      <c r="A298" s="160"/>
      <c r="B298" s="162"/>
      <c r="C298" s="162"/>
      <c r="D298" s="162"/>
      <c r="E298" s="160"/>
    </row>
    <row r="299" spans="1:5" x14ac:dyDescent="0.2">
      <c r="A299" s="163"/>
      <c r="B299" s="171"/>
      <c r="C299" s="165"/>
      <c r="D299" s="165"/>
      <c r="E299" s="163"/>
    </row>
    <row r="300" spans="1:5" x14ac:dyDescent="0.2">
      <c r="A300" s="163"/>
      <c r="B300" s="171"/>
      <c r="C300" s="165"/>
      <c r="D300" s="165"/>
      <c r="E300" s="163"/>
    </row>
    <row r="301" spans="1:5" x14ac:dyDescent="0.2">
      <c r="A301" s="160"/>
      <c r="B301" s="172"/>
      <c r="C301" s="162"/>
      <c r="D301" s="162"/>
      <c r="E301" s="160"/>
    </row>
    <row r="302" spans="1:5" x14ac:dyDescent="0.2">
      <c r="A302" s="160"/>
      <c r="B302" s="162"/>
      <c r="C302" s="162"/>
      <c r="D302" s="162"/>
      <c r="E302" s="160"/>
    </row>
    <row r="303" spans="1:5" x14ac:dyDescent="0.2">
      <c r="A303" s="160"/>
      <c r="B303" s="162"/>
      <c r="C303" s="162"/>
      <c r="D303" s="162"/>
      <c r="E303" s="160"/>
    </row>
    <row r="304" spans="1:5" x14ac:dyDescent="0.2">
      <c r="A304" s="160"/>
      <c r="B304" s="162"/>
      <c r="C304" s="162"/>
      <c r="D304" s="162"/>
      <c r="E304" s="160"/>
    </row>
    <row r="305" spans="1:5" x14ac:dyDescent="0.2">
      <c r="A305" s="160"/>
      <c r="B305" s="162"/>
      <c r="C305" s="162"/>
      <c r="D305" s="162"/>
      <c r="E305" s="160"/>
    </row>
    <row r="306" spans="1:5" x14ac:dyDescent="0.2">
      <c r="A306" s="160"/>
      <c r="B306" s="162"/>
      <c r="C306" s="162"/>
      <c r="D306" s="162"/>
      <c r="E306" s="160"/>
    </row>
    <row r="307" spans="1:5" x14ac:dyDescent="0.2">
      <c r="A307" s="160"/>
      <c r="B307" s="162"/>
      <c r="C307" s="162"/>
      <c r="D307" s="162"/>
      <c r="E307" s="160"/>
    </row>
    <row r="308" spans="1:5" x14ac:dyDescent="0.2">
      <c r="A308" s="160"/>
      <c r="B308" s="162"/>
      <c r="C308" s="162"/>
      <c r="D308" s="162"/>
      <c r="E308" s="160"/>
    </row>
    <row r="309" spans="1:5" x14ac:dyDescent="0.2">
      <c r="A309" s="160"/>
      <c r="B309" s="162"/>
      <c r="C309" s="162"/>
      <c r="D309" s="162"/>
      <c r="E309" s="160"/>
    </row>
    <row r="310" spans="1:5" x14ac:dyDescent="0.2">
      <c r="A310" s="160"/>
      <c r="B310" s="162"/>
      <c r="C310" s="162"/>
      <c r="D310" s="162"/>
      <c r="E310" s="160"/>
    </row>
    <row r="311" spans="1:5" x14ac:dyDescent="0.2">
      <c r="A311" s="160"/>
      <c r="B311" s="162"/>
      <c r="C311" s="162"/>
      <c r="D311" s="162"/>
      <c r="E311" s="160"/>
    </row>
    <row r="312" spans="1:5" x14ac:dyDescent="0.2">
      <c r="A312" s="160"/>
      <c r="B312" s="162"/>
      <c r="C312" s="162"/>
      <c r="D312" s="162"/>
      <c r="E312" s="160"/>
    </row>
    <row r="313" spans="1:5" x14ac:dyDescent="0.2">
      <c r="A313" s="160"/>
      <c r="B313" s="162"/>
      <c r="C313" s="162"/>
      <c r="D313" s="162"/>
      <c r="E313" s="160"/>
    </row>
    <row r="314" spans="1:5" x14ac:dyDescent="0.2">
      <c r="A314" s="160"/>
      <c r="B314" s="162"/>
      <c r="C314" s="162"/>
      <c r="D314" s="162"/>
      <c r="E314" s="160"/>
    </row>
    <row r="315" spans="1:5" x14ac:dyDescent="0.2">
      <c r="A315" s="160"/>
      <c r="B315" s="162"/>
      <c r="C315" s="162"/>
      <c r="D315" s="162"/>
      <c r="E315" s="160"/>
    </row>
    <row r="316" spans="1:5" x14ac:dyDescent="0.2">
      <c r="A316" s="160"/>
      <c r="B316" s="162"/>
      <c r="C316" s="162"/>
      <c r="D316" s="162"/>
      <c r="E316" s="160"/>
    </row>
    <row r="317" spans="1:5" x14ac:dyDescent="0.2">
      <c r="A317" s="160"/>
      <c r="B317" s="162"/>
      <c r="C317" s="162"/>
      <c r="D317" s="162"/>
      <c r="E317" s="160"/>
    </row>
    <row r="318" spans="1:5" x14ac:dyDescent="0.2">
      <c r="A318" s="160"/>
      <c r="B318" s="162"/>
      <c r="C318" s="162"/>
      <c r="D318" s="162"/>
      <c r="E318" s="160"/>
    </row>
    <row r="319" spans="1:5" x14ac:dyDescent="0.2">
      <c r="A319" s="160"/>
      <c r="B319" s="162"/>
      <c r="C319" s="162"/>
      <c r="D319" s="162"/>
      <c r="E319" s="160"/>
    </row>
    <row r="320" spans="1:5" x14ac:dyDescent="0.2">
      <c r="A320" s="160"/>
      <c r="B320" s="162"/>
      <c r="C320" s="162"/>
      <c r="D320" s="162"/>
      <c r="E320" s="160"/>
    </row>
    <row r="321" spans="1:5" x14ac:dyDescent="0.2">
      <c r="A321" s="160"/>
      <c r="B321" s="162"/>
      <c r="C321" s="162"/>
      <c r="D321" s="162"/>
      <c r="E321" s="160"/>
    </row>
    <row r="322" spans="1:5" x14ac:dyDescent="0.2">
      <c r="A322" s="160"/>
      <c r="B322" s="162"/>
      <c r="C322" s="162"/>
      <c r="D322" s="162"/>
      <c r="E322" s="160"/>
    </row>
    <row r="323" spans="1:5" x14ac:dyDescent="0.2">
      <c r="A323" s="160"/>
      <c r="B323" s="162"/>
      <c r="C323" s="162"/>
      <c r="D323" s="162"/>
      <c r="E323" s="160"/>
    </row>
    <row r="324" spans="1:5" x14ac:dyDescent="0.2">
      <c r="A324" s="160"/>
      <c r="B324" s="162"/>
      <c r="C324" s="162"/>
      <c r="D324" s="162"/>
      <c r="E324" s="160"/>
    </row>
    <row r="325" spans="1:5" x14ac:dyDescent="0.2">
      <c r="A325" s="160"/>
      <c r="B325" s="162"/>
      <c r="C325" s="162"/>
      <c r="D325" s="162"/>
      <c r="E325" s="160"/>
    </row>
    <row r="326" spans="1:5" x14ac:dyDescent="0.2">
      <c r="A326" s="160"/>
      <c r="B326" s="162"/>
      <c r="C326" s="162"/>
      <c r="D326" s="162"/>
      <c r="E326" s="160"/>
    </row>
    <row r="327" spans="1:5" x14ac:dyDescent="0.2">
      <c r="A327" s="160"/>
      <c r="B327" s="162"/>
      <c r="C327" s="162"/>
      <c r="D327" s="162"/>
      <c r="E327" s="160"/>
    </row>
    <row r="328" spans="1:5" x14ac:dyDescent="0.2">
      <c r="A328" s="160"/>
      <c r="B328" s="162"/>
      <c r="C328" s="162"/>
      <c r="D328" s="162"/>
      <c r="E328" s="160"/>
    </row>
    <row r="329" spans="1:5" x14ac:dyDescent="0.2">
      <c r="A329" s="160"/>
      <c r="B329" s="162"/>
      <c r="C329" s="162"/>
      <c r="D329" s="162"/>
      <c r="E329" s="160"/>
    </row>
    <row r="330" spans="1:5" x14ac:dyDescent="0.2">
      <c r="A330" s="160"/>
      <c r="B330" s="162"/>
      <c r="C330" s="162"/>
      <c r="D330" s="162"/>
      <c r="E330" s="160"/>
    </row>
    <row r="331" spans="1:5" x14ac:dyDescent="0.2">
      <c r="A331" s="160"/>
      <c r="B331" s="162"/>
      <c r="C331" s="162"/>
      <c r="D331" s="162"/>
      <c r="E331" s="160"/>
    </row>
    <row r="332" spans="1:5" x14ac:dyDescent="0.2">
      <c r="A332" s="160"/>
      <c r="B332" s="162"/>
      <c r="C332" s="162"/>
      <c r="D332" s="162"/>
      <c r="E332" s="160"/>
    </row>
    <row r="333" spans="1:5" x14ac:dyDescent="0.2">
      <c r="A333" s="160"/>
      <c r="B333" s="162"/>
      <c r="C333" s="162"/>
      <c r="D333" s="162"/>
      <c r="E333" s="160"/>
    </row>
    <row r="334" spans="1:5" x14ac:dyDescent="0.2">
      <c r="A334" s="160"/>
      <c r="B334" s="162"/>
      <c r="C334" s="162"/>
      <c r="D334" s="162"/>
      <c r="E334" s="160"/>
    </row>
    <row r="335" spans="1:5" x14ac:dyDescent="0.2">
      <c r="A335" s="163"/>
      <c r="B335" s="168"/>
      <c r="C335" s="165"/>
      <c r="D335" s="165"/>
      <c r="E335" s="163"/>
    </row>
    <row r="336" spans="1:5" x14ac:dyDescent="0.2">
      <c r="A336" s="160"/>
      <c r="B336" s="173"/>
      <c r="C336" s="162"/>
      <c r="D336" s="162"/>
      <c r="E336" s="160"/>
    </row>
    <row r="337" spans="1:5" x14ac:dyDescent="0.2">
      <c r="A337" s="160"/>
      <c r="B337" s="173"/>
      <c r="C337" s="162"/>
      <c r="D337" s="162"/>
      <c r="E337" s="160"/>
    </row>
    <row r="338" spans="1:5" x14ac:dyDescent="0.2">
      <c r="A338" s="160"/>
      <c r="B338" s="162"/>
      <c r="C338" s="162"/>
      <c r="D338" s="162"/>
      <c r="E338" s="160"/>
    </row>
    <row r="339" spans="1:5" x14ac:dyDescent="0.2">
      <c r="A339" s="160"/>
      <c r="B339" s="162"/>
      <c r="C339" s="162"/>
      <c r="D339" s="162"/>
      <c r="E339" s="160"/>
    </row>
    <row r="340" spans="1:5" x14ac:dyDescent="0.2">
      <c r="A340" s="160"/>
      <c r="B340" s="162"/>
      <c r="C340" s="162"/>
      <c r="D340" s="162"/>
      <c r="E340" s="160"/>
    </row>
    <row r="341" spans="1:5" x14ac:dyDescent="0.2">
      <c r="A341" s="160"/>
      <c r="B341" s="162"/>
      <c r="C341" s="162"/>
      <c r="D341" s="162"/>
      <c r="E341" s="160"/>
    </row>
    <row r="342" spans="1:5" x14ac:dyDescent="0.2">
      <c r="A342" s="160"/>
      <c r="B342" s="162"/>
      <c r="C342" s="162"/>
      <c r="D342" s="162"/>
      <c r="E342" s="160"/>
    </row>
    <row r="343" spans="1:5" x14ac:dyDescent="0.2">
      <c r="A343" s="160"/>
      <c r="B343" s="162"/>
      <c r="C343" s="162"/>
      <c r="D343" s="162"/>
      <c r="E343" s="160"/>
    </row>
    <row r="344" spans="1:5" x14ac:dyDescent="0.2">
      <c r="A344" s="160"/>
      <c r="B344" s="162"/>
      <c r="C344" s="162"/>
      <c r="D344" s="162"/>
      <c r="E344" s="160"/>
    </row>
    <row r="345" spans="1:5" x14ac:dyDescent="0.2">
      <c r="A345" s="160"/>
      <c r="B345" s="162"/>
      <c r="C345" s="162"/>
      <c r="D345" s="162"/>
      <c r="E345" s="160"/>
    </row>
    <row r="346" spans="1:5" x14ac:dyDescent="0.2">
      <c r="A346" s="163"/>
      <c r="B346" s="171"/>
      <c r="C346" s="165"/>
      <c r="D346" s="165"/>
      <c r="E346" s="163"/>
    </row>
    <row r="347" spans="1:5" x14ac:dyDescent="0.2">
      <c r="A347" s="160"/>
      <c r="B347" s="172"/>
      <c r="C347" s="162"/>
      <c r="D347" s="162"/>
      <c r="E347" s="160"/>
    </row>
    <row r="348" spans="1:5" x14ac:dyDescent="0.2">
      <c r="A348" s="160"/>
      <c r="B348" s="172"/>
      <c r="C348" s="162"/>
      <c r="D348" s="162"/>
      <c r="E348" s="160"/>
    </row>
    <row r="349" spans="1:5" x14ac:dyDescent="0.2">
      <c r="A349" s="163"/>
      <c r="B349" s="165"/>
      <c r="C349" s="165"/>
      <c r="D349" s="165"/>
      <c r="E349" s="163"/>
    </row>
    <row r="350" spans="1:5" x14ac:dyDescent="0.2">
      <c r="A350" s="163"/>
      <c r="B350" s="165"/>
      <c r="C350" s="165"/>
      <c r="D350" s="165"/>
      <c r="E350" s="163"/>
    </row>
    <row r="351" spans="1:5" x14ac:dyDescent="0.2">
      <c r="A351" s="160"/>
      <c r="B351" s="162"/>
      <c r="C351" s="162"/>
      <c r="D351" s="162"/>
      <c r="E351" s="160"/>
    </row>
    <row r="352" spans="1:5" x14ac:dyDescent="0.2">
      <c r="A352" s="160"/>
      <c r="B352" s="162"/>
      <c r="C352" s="162"/>
      <c r="D352" s="162"/>
      <c r="E352" s="160"/>
    </row>
    <row r="353" spans="1:5" x14ac:dyDescent="0.2">
      <c r="A353" s="163"/>
      <c r="B353" s="165"/>
      <c r="C353" s="165"/>
      <c r="D353" s="165"/>
      <c r="E353" s="163"/>
    </row>
    <row r="354" spans="1:5" x14ac:dyDescent="0.2">
      <c r="A354" s="160"/>
      <c r="B354" s="162"/>
      <c r="C354" s="162"/>
      <c r="D354" s="162"/>
      <c r="E354" s="160"/>
    </row>
    <row r="355" spans="1:5" x14ac:dyDescent="0.2">
      <c r="A355" s="160"/>
      <c r="B355" s="162"/>
      <c r="C355" s="162"/>
      <c r="D355" s="162"/>
      <c r="E355" s="160"/>
    </row>
    <row r="356" spans="1:5" x14ac:dyDescent="0.2">
      <c r="A356" s="160"/>
      <c r="B356" s="162"/>
      <c r="C356" s="162"/>
      <c r="D356" s="162"/>
      <c r="E356" s="160"/>
    </row>
    <row r="357" spans="1:5" x14ac:dyDescent="0.2">
      <c r="A357" s="163"/>
      <c r="B357" s="165"/>
      <c r="C357" s="174"/>
      <c r="D357" s="165"/>
      <c r="E357" s="163"/>
    </row>
    <row r="358" spans="1:5" x14ac:dyDescent="0.2">
      <c r="A358" s="163"/>
      <c r="B358" s="165"/>
      <c r="C358" s="165"/>
      <c r="D358" s="165"/>
      <c r="E358" s="163"/>
    </row>
    <row r="359" spans="1:5" x14ac:dyDescent="0.2">
      <c r="A359" s="160"/>
      <c r="B359" s="165"/>
      <c r="C359" s="165"/>
      <c r="D359" s="165"/>
      <c r="E359" s="163"/>
    </row>
    <row r="360" spans="1:5" x14ac:dyDescent="0.2">
      <c r="A360" s="160"/>
      <c r="B360" s="162"/>
      <c r="C360" s="162"/>
      <c r="D360" s="162"/>
      <c r="E360" s="160"/>
    </row>
    <row r="361" spans="1:5" x14ac:dyDescent="0.2">
      <c r="A361" s="160"/>
      <c r="B361" s="162"/>
      <c r="C361" s="162"/>
      <c r="D361" s="162"/>
      <c r="E361" s="160"/>
    </row>
    <row r="362" spans="1:5" x14ac:dyDescent="0.2">
      <c r="A362" s="160"/>
      <c r="B362" s="162"/>
      <c r="C362" s="162"/>
      <c r="D362" s="162"/>
      <c r="E362" s="160"/>
    </row>
    <row r="363" spans="1:5" x14ac:dyDescent="0.2">
      <c r="A363" s="160"/>
      <c r="B363" s="162"/>
      <c r="C363" s="162"/>
      <c r="D363" s="162"/>
      <c r="E363" s="160"/>
    </row>
    <row r="364" spans="1:5" x14ac:dyDescent="0.2">
      <c r="A364" s="163"/>
      <c r="B364" s="171"/>
      <c r="C364" s="165"/>
      <c r="D364" s="163"/>
      <c r="E364" s="163"/>
    </row>
    <row r="365" spans="1:5" x14ac:dyDescent="0.2">
      <c r="A365" s="160"/>
      <c r="B365" s="172"/>
      <c r="C365" s="162"/>
      <c r="D365" s="160"/>
      <c r="E365" s="160"/>
    </row>
    <row r="366" spans="1:5" x14ac:dyDescent="0.2">
      <c r="A366" s="160"/>
      <c r="B366" s="172"/>
      <c r="C366" s="162"/>
      <c r="D366" s="160"/>
      <c r="E366" s="160"/>
    </row>
    <row r="367" spans="1:5" x14ac:dyDescent="0.2">
      <c r="A367" s="163"/>
      <c r="B367" s="165"/>
      <c r="C367" s="165"/>
      <c r="D367" s="165"/>
      <c r="E367" s="163"/>
    </row>
    <row r="368" spans="1:5" x14ac:dyDescent="0.2">
      <c r="A368" s="163"/>
      <c r="B368" s="165"/>
      <c r="C368" s="165"/>
      <c r="D368" s="165"/>
      <c r="E368" s="163"/>
    </row>
    <row r="369" spans="1:5" x14ac:dyDescent="0.2">
      <c r="A369" s="160"/>
      <c r="B369" s="162"/>
      <c r="C369" s="162"/>
      <c r="D369" s="162"/>
      <c r="E369" s="160"/>
    </row>
    <row r="370" spans="1:5" x14ac:dyDescent="0.2">
      <c r="A370" s="160"/>
      <c r="B370" s="162"/>
      <c r="C370" s="162"/>
      <c r="D370" s="162"/>
      <c r="E370" s="160"/>
    </row>
    <row r="371" spans="1:5" x14ac:dyDescent="0.2">
      <c r="A371" s="163"/>
      <c r="B371" s="165"/>
      <c r="C371" s="165"/>
      <c r="D371" s="165"/>
      <c r="E371" s="163"/>
    </row>
    <row r="372" spans="1:5" x14ac:dyDescent="0.2">
      <c r="A372" s="163"/>
      <c r="B372" s="165"/>
      <c r="C372" s="165"/>
      <c r="D372" s="165"/>
      <c r="E372" s="163"/>
    </row>
    <row r="373" spans="1:5" x14ac:dyDescent="0.2">
      <c r="A373" s="160"/>
      <c r="B373" s="162"/>
      <c r="C373" s="162"/>
      <c r="D373" s="162"/>
      <c r="E373" s="160"/>
    </row>
    <row r="374" spans="1:5" x14ac:dyDescent="0.2">
      <c r="A374" s="160"/>
      <c r="B374" s="162"/>
      <c r="C374" s="162"/>
      <c r="D374" s="162"/>
      <c r="E374" s="160"/>
    </row>
    <row r="375" spans="1:5" x14ac:dyDescent="0.2">
      <c r="A375" s="160"/>
      <c r="B375" s="162"/>
      <c r="C375" s="162"/>
      <c r="D375" s="162"/>
      <c r="E375" s="160"/>
    </row>
    <row r="376" spans="1:5" x14ac:dyDescent="0.2">
      <c r="A376" s="160"/>
      <c r="B376" s="162"/>
      <c r="C376" s="162"/>
      <c r="D376" s="162"/>
      <c r="E376" s="160"/>
    </row>
    <row r="377" spans="1:5" x14ac:dyDescent="0.2">
      <c r="A377" s="160"/>
      <c r="B377" s="162"/>
      <c r="C377" s="162"/>
      <c r="D377" s="162"/>
      <c r="E377" s="160"/>
    </row>
    <row r="378" spans="1:5" x14ac:dyDescent="0.2">
      <c r="A378" s="160"/>
      <c r="B378" s="162"/>
      <c r="C378" s="162"/>
      <c r="D378" s="162"/>
      <c r="E378" s="160"/>
    </row>
    <row r="379" spans="1:5" x14ac:dyDescent="0.2">
      <c r="A379" s="163"/>
      <c r="B379" s="165"/>
      <c r="C379" s="165"/>
      <c r="D379" s="165"/>
      <c r="E379" s="163"/>
    </row>
    <row r="380" spans="1:5" x14ac:dyDescent="0.2">
      <c r="A380" s="160"/>
      <c r="B380" s="162"/>
      <c r="C380" s="162"/>
      <c r="D380" s="162"/>
      <c r="E380" s="160"/>
    </row>
    <row r="381" spans="1:5" x14ac:dyDescent="0.2">
      <c r="A381" s="160"/>
      <c r="B381" s="162"/>
      <c r="C381" s="162"/>
      <c r="D381" s="162"/>
      <c r="E381" s="160"/>
    </row>
    <row r="382" spans="1:5" x14ac:dyDescent="0.2">
      <c r="A382" s="160"/>
      <c r="B382" s="162"/>
      <c r="C382" s="162"/>
      <c r="D382" s="162"/>
      <c r="E382" s="160"/>
    </row>
    <row r="383" spans="1:5" x14ac:dyDescent="0.2">
      <c r="A383" s="160"/>
      <c r="B383" s="162"/>
      <c r="C383" s="162"/>
      <c r="D383" s="162"/>
      <c r="E383" s="160"/>
    </row>
    <row r="384" spans="1:5" x14ac:dyDescent="0.2">
      <c r="A384" s="160"/>
      <c r="B384" s="162"/>
      <c r="C384" s="162"/>
      <c r="D384" s="162"/>
      <c r="E384" s="160"/>
    </row>
    <row r="385" spans="1:5" x14ac:dyDescent="0.2">
      <c r="A385" s="160"/>
      <c r="B385" s="162"/>
      <c r="C385" s="162"/>
      <c r="D385" s="162"/>
      <c r="E385" s="160"/>
    </row>
    <row r="386" spans="1:5" x14ac:dyDescent="0.2">
      <c r="A386" s="160"/>
      <c r="B386" s="162"/>
      <c r="C386" s="162"/>
      <c r="D386" s="162"/>
      <c r="E386" s="160"/>
    </row>
    <row r="387" spans="1:5" x14ac:dyDescent="0.2">
      <c r="A387" s="160"/>
      <c r="B387" s="162"/>
      <c r="C387" s="162"/>
      <c r="D387" s="162"/>
      <c r="E387" s="160"/>
    </row>
    <row r="388" spans="1:5" x14ac:dyDescent="0.2">
      <c r="A388" s="160"/>
      <c r="B388" s="162"/>
      <c r="C388" s="162"/>
      <c r="D388" s="162"/>
      <c r="E388" s="160"/>
    </row>
    <row r="389" spans="1:5" x14ac:dyDescent="0.2">
      <c r="A389" s="160"/>
      <c r="B389" s="162"/>
      <c r="C389" s="162"/>
      <c r="D389" s="162"/>
      <c r="E389" s="160"/>
    </row>
    <row r="390" spans="1:5" x14ac:dyDescent="0.2">
      <c r="A390" s="160"/>
      <c r="B390" s="162"/>
      <c r="C390" s="162"/>
      <c r="D390" s="162"/>
      <c r="E390" s="160"/>
    </row>
    <row r="391" spans="1:5" x14ac:dyDescent="0.2">
      <c r="A391" s="160"/>
      <c r="B391" s="162"/>
      <c r="C391" s="162"/>
      <c r="D391" s="162"/>
      <c r="E391" s="160"/>
    </row>
    <row r="392" spans="1:5" x14ac:dyDescent="0.2">
      <c r="A392" s="160"/>
      <c r="B392" s="162"/>
      <c r="C392" s="162"/>
      <c r="D392" s="162"/>
      <c r="E392" s="160"/>
    </row>
    <row r="393" spans="1:5" x14ac:dyDescent="0.2">
      <c r="A393" s="160"/>
      <c r="B393" s="162"/>
      <c r="C393" s="162"/>
      <c r="D393" s="162"/>
      <c r="E393" s="160"/>
    </row>
    <row r="394" spans="1:5" x14ac:dyDescent="0.2">
      <c r="A394" s="160"/>
      <c r="B394" s="162"/>
      <c r="C394" s="162"/>
      <c r="D394" s="162"/>
      <c r="E394" s="160"/>
    </row>
    <row r="395" spans="1:5" x14ac:dyDescent="0.2">
      <c r="A395" s="163"/>
      <c r="B395" s="175"/>
      <c r="C395" s="165"/>
      <c r="D395" s="165"/>
      <c r="E395" s="163"/>
    </row>
    <row r="396" spans="1:5" x14ac:dyDescent="0.2">
      <c r="A396" s="160"/>
      <c r="B396" s="161"/>
      <c r="C396" s="162"/>
      <c r="D396" s="162"/>
      <c r="E396" s="160"/>
    </row>
    <row r="397" spans="1:5" x14ac:dyDescent="0.2">
      <c r="A397" s="163"/>
      <c r="B397" s="165"/>
      <c r="C397" s="165"/>
      <c r="D397" s="165"/>
      <c r="E397" s="163"/>
    </row>
    <row r="398" spans="1:5" x14ac:dyDescent="0.2">
      <c r="A398" s="160"/>
      <c r="B398" s="162"/>
      <c r="C398" s="162"/>
      <c r="D398" s="162"/>
      <c r="E398" s="160"/>
    </row>
    <row r="399" spans="1:5" x14ac:dyDescent="0.2">
      <c r="A399" s="160"/>
      <c r="B399" s="162"/>
      <c r="C399" s="162"/>
      <c r="D399" s="162"/>
      <c r="E399" s="160"/>
    </row>
    <row r="400" spans="1:5" x14ac:dyDescent="0.2">
      <c r="A400" s="160"/>
      <c r="B400" s="162"/>
      <c r="C400" s="162"/>
      <c r="D400" s="162"/>
      <c r="E400" s="160"/>
    </row>
    <row r="401" spans="1:5" x14ac:dyDescent="0.2">
      <c r="A401" s="160"/>
      <c r="B401" s="162"/>
      <c r="C401" s="162"/>
      <c r="D401" s="162"/>
      <c r="E401" s="160"/>
    </row>
    <row r="402" spans="1:5" x14ac:dyDescent="0.2">
      <c r="A402" s="160"/>
      <c r="B402" s="162"/>
      <c r="C402" s="162"/>
      <c r="D402" s="162"/>
      <c r="E402" s="160"/>
    </row>
    <row r="403" spans="1:5" x14ac:dyDescent="0.2">
      <c r="A403" s="160"/>
      <c r="B403" s="162"/>
      <c r="C403" s="162"/>
      <c r="D403" s="162"/>
      <c r="E403" s="160"/>
    </row>
    <row r="404" spans="1:5" x14ac:dyDescent="0.2">
      <c r="A404" s="160"/>
      <c r="B404" s="162"/>
      <c r="C404" s="162"/>
      <c r="D404" s="162"/>
      <c r="E404" s="160"/>
    </row>
    <row r="405" spans="1:5" x14ac:dyDescent="0.2">
      <c r="A405" s="160"/>
      <c r="B405" s="162"/>
      <c r="C405" s="162"/>
      <c r="D405" s="162"/>
      <c r="E405" s="160"/>
    </row>
    <row r="406" spans="1:5" x14ac:dyDescent="0.2">
      <c r="A406" s="160"/>
      <c r="B406" s="162"/>
      <c r="C406" s="162"/>
      <c r="D406" s="162"/>
      <c r="E406" s="160"/>
    </row>
    <row r="407" spans="1:5" x14ac:dyDescent="0.2">
      <c r="A407" s="160"/>
      <c r="B407" s="162"/>
      <c r="C407" s="162"/>
      <c r="D407" s="162"/>
      <c r="E407" s="160"/>
    </row>
    <row r="408" spans="1:5" x14ac:dyDescent="0.2">
      <c r="A408" s="160"/>
      <c r="B408" s="162"/>
      <c r="C408" s="162"/>
      <c r="D408" s="162"/>
      <c r="E408" s="160"/>
    </row>
    <row r="409" spans="1:5" x14ac:dyDescent="0.2">
      <c r="A409" s="160"/>
      <c r="B409" s="162"/>
      <c r="C409" s="162"/>
      <c r="D409" s="162"/>
      <c r="E409" s="160"/>
    </row>
    <row r="410" spans="1:5" x14ac:dyDescent="0.2">
      <c r="A410" s="163"/>
      <c r="B410" s="175"/>
      <c r="C410" s="165"/>
      <c r="D410" s="165"/>
      <c r="E410" s="163"/>
    </row>
    <row r="411" spans="1:5" x14ac:dyDescent="0.2">
      <c r="A411" s="160"/>
      <c r="B411" s="161"/>
      <c r="C411" s="162"/>
      <c r="D411" s="162"/>
      <c r="E411" s="160"/>
    </row>
    <row r="412" spans="1:5" x14ac:dyDescent="0.2">
      <c r="A412" s="160"/>
      <c r="B412" s="161"/>
      <c r="C412" s="162"/>
      <c r="D412" s="162"/>
      <c r="E412" s="160"/>
    </row>
    <row r="413" spans="1:5" x14ac:dyDescent="0.2">
      <c r="A413" s="160"/>
      <c r="B413" s="161"/>
      <c r="C413" s="162"/>
      <c r="D413" s="162"/>
      <c r="E413" s="160"/>
    </row>
    <row r="414" spans="1:5" x14ac:dyDescent="0.2">
      <c r="A414" s="160"/>
      <c r="B414" s="161"/>
      <c r="C414" s="162"/>
      <c r="D414" s="162"/>
      <c r="E414" s="160"/>
    </row>
    <row r="415" spans="1:5" x14ac:dyDescent="0.2">
      <c r="A415" s="163"/>
      <c r="B415" s="175"/>
      <c r="C415" s="163"/>
      <c r="D415" s="163"/>
      <c r="E415" s="163"/>
    </row>
    <row r="416" spans="1:5" x14ac:dyDescent="0.2">
      <c r="A416" s="163"/>
      <c r="B416" s="175"/>
      <c r="C416" s="163"/>
      <c r="D416" s="163"/>
      <c r="E416" s="163"/>
    </row>
    <row r="417" spans="1:5" x14ac:dyDescent="0.2">
      <c r="A417" s="160"/>
      <c r="B417" s="161"/>
      <c r="C417" s="160"/>
      <c r="D417" s="160"/>
      <c r="E417" s="160"/>
    </row>
    <row r="418" spans="1:5" x14ac:dyDescent="0.2">
      <c r="A418" s="160"/>
      <c r="B418" s="161"/>
      <c r="C418" s="162"/>
      <c r="D418" s="162"/>
      <c r="E418" s="160"/>
    </row>
    <row r="419" spans="1:5" x14ac:dyDescent="0.2">
      <c r="A419" s="160"/>
      <c r="B419" s="161"/>
      <c r="C419" s="162"/>
      <c r="D419" s="162"/>
      <c r="E419" s="160"/>
    </row>
    <row r="420" spans="1:5" x14ac:dyDescent="0.2">
      <c r="A420" s="160"/>
      <c r="B420" s="161"/>
      <c r="C420" s="162"/>
      <c r="D420" s="162"/>
      <c r="E420" s="160"/>
    </row>
    <row r="421" spans="1:5" x14ac:dyDescent="0.2">
      <c r="A421" s="160"/>
      <c r="B421" s="161"/>
      <c r="C421" s="162"/>
      <c r="D421" s="162"/>
      <c r="E421" s="160"/>
    </row>
    <row r="422" spans="1:5" x14ac:dyDescent="0.2">
      <c r="A422" s="163"/>
      <c r="B422" s="175"/>
      <c r="C422" s="165"/>
      <c r="D422" s="165"/>
      <c r="E422" s="163"/>
    </row>
    <row r="423" spans="1:5" x14ac:dyDescent="0.2">
      <c r="A423" s="160"/>
      <c r="B423" s="161"/>
      <c r="C423" s="162"/>
      <c r="D423" s="162"/>
      <c r="E423" s="160"/>
    </row>
    <row r="424" spans="1:5" x14ac:dyDescent="0.2">
      <c r="A424" s="160"/>
      <c r="B424" s="161"/>
      <c r="C424" s="162"/>
      <c r="D424" s="162"/>
      <c r="E424" s="160"/>
    </row>
    <row r="425" spans="1:5" x14ac:dyDescent="0.2">
      <c r="A425" s="160"/>
      <c r="B425" s="161"/>
      <c r="C425" s="162"/>
      <c r="D425" s="162"/>
      <c r="E425" s="160"/>
    </row>
    <row r="426" spans="1:5" x14ac:dyDescent="0.2">
      <c r="A426" s="160"/>
      <c r="B426" s="161"/>
      <c r="C426" s="162"/>
      <c r="D426" s="162"/>
      <c r="E426" s="160"/>
    </row>
    <row r="427" spans="1:5" x14ac:dyDescent="0.2">
      <c r="A427" s="160"/>
      <c r="B427" s="161"/>
      <c r="C427" s="162"/>
      <c r="D427" s="162"/>
      <c r="E427" s="160"/>
    </row>
    <row r="428" spans="1:5" x14ac:dyDescent="0.2">
      <c r="A428" s="160"/>
      <c r="B428" s="161"/>
      <c r="C428" s="162"/>
      <c r="D428" s="162"/>
      <c r="E428" s="160"/>
    </row>
    <row r="429" spans="1:5" x14ac:dyDescent="0.2">
      <c r="A429" s="160"/>
      <c r="B429" s="161"/>
      <c r="C429" s="162"/>
      <c r="D429" s="162"/>
      <c r="E429" s="160"/>
    </row>
    <row r="430" spans="1:5" x14ac:dyDescent="0.2">
      <c r="A430" s="160"/>
      <c r="B430" s="161"/>
      <c r="C430" s="162"/>
      <c r="D430" s="162"/>
      <c r="E430" s="160"/>
    </row>
    <row r="431" spans="1:5" x14ac:dyDescent="0.2">
      <c r="A431" s="163"/>
      <c r="B431" s="161"/>
      <c r="C431" s="162"/>
      <c r="D431" s="162"/>
      <c r="E431" s="163"/>
    </row>
  </sheetData>
  <mergeCells count="13">
    <mergeCell ref="D12:D13"/>
    <mergeCell ref="E12:E13"/>
    <mergeCell ref="A1:E1"/>
    <mergeCell ref="A4:E4"/>
    <mergeCell ref="A6:E6"/>
    <mergeCell ref="A7:E7"/>
    <mergeCell ref="A10:E10"/>
    <mergeCell ref="A2:E3"/>
    <mergeCell ref="A207:C207"/>
    <mergeCell ref="A11:C11"/>
    <mergeCell ref="A12:A13"/>
    <mergeCell ref="B12:B13"/>
    <mergeCell ref="C12:C13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6" man="1"/>
    <brk id="52" max="6" man="1"/>
    <brk id="77" max="6" man="1"/>
    <brk id="103" max="6" man="1"/>
    <brk id="125" max="6" man="1"/>
    <brk id="146" max="6" man="1"/>
    <brk id="1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39"/>
  <sheetViews>
    <sheetView view="pageBreakPreview" zoomScale="90" zoomScaleNormal="120" zoomScaleSheetLayoutView="90" workbookViewId="0">
      <selection activeCell="A9" sqref="A9:A10"/>
    </sheetView>
  </sheetViews>
  <sheetFormatPr defaultColWidth="96.85546875" defaultRowHeight="12.75" x14ac:dyDescent="0.2"/>
  <cols>
    <col min="1" max="1" width="78.28515625" style="176" customWidth="1"/>
    <col min="2" max="2" width="12.28515625" style="176" customWidth="1"/>
    <col min="3" max="3" width="16" style="176" customWidth="1"/>
    <col min="4" max="4" width="12.42578125" style="176" customWidth="1"/>
    <col min="5" max="5" width="14" style="176" customWidth="1"/>
    <col min="6" max="6" width="9.140625" style="176" hidden="1" customWidth="1"/>
    <col min="7" max="7" width="10.28515625" style="176" customWidth="1"/>
    <col min="8" max="8" width="12.42578125" style="176" customWidth="1"/>
    <col min="9" max="254" width="9.140625" style="176" customWidth="1"/>
    <col min="255" max="16384" width="96.85546875" style="176"/>
  </cols>
  <sheetData>
    <row r="1" spans="1:9" ht="18.75" x14ac:dyDescent="0.3">
      <c r="A1" s="320" t="s">
        <v>336</v>
      </c>
      <c r="B1" s="320"/>
      <c r="C1" s="320"/>
      <c r="D1" s="320"/>
      <c r="E1" s="320"/>
      <c r="F1" s="11"/>
    </row>
    <row r="2" spans="1:9" ht="42.75" customHeight="1" x14ac:dyDescent="0.2">
      <c r="A2" s="341" t="s">
        <v>369</v>
      </c>
      <c r="B2" s="341"/>
      <c r="C2" s="341"/>
      <c r="D2" s="341"/>
      <c r="E2" s="341"/>
    </row>
    <row r="3" spans="1:9" ht="16.5" customHeight="1" x14ac:dyDescent="0.3">
      <c r="A3" s="320" t="s">
        <v>110</v>
      </c>
      <c r="B3" s="320"/>
      <c r="C3" s="320"/>
      <c r="D3" s="320"/>
      <c r="E3" s="320"/>
    </row>
    <row r="4" spans="1:9" ht="24" customHeight="1" x14ac:dyDescent="0.3">
      <c r="A4" s="316"/>
      <c r="B4" s="316"/>
      <c r="C4" s="316"/>
      <c r="D4" s="316"/>
      <c r="E4" s="316"/>
    </row>
    <row r="5" spans="1:9" ht="39" customHeight="1" x14ac:dyDescent="0.3">
      <c r="A5" s="321" t="s">
        <v>292</v>
      </c>
      <c r="B5" s="321"/>
      <c r="C5" s="321"/>
      <c r="D5" s="321"/>
      <c r="E5" s="321"/>
    </row>
    <row r="6" spans="1:9" ht="18.75" x14ac:dyDescent="0.3">
      <c r="A6" s="322"/>
      <c r="B6" s="322"/>
      <c r="C6" s="322"/>
      <c r="D6" s="322"/>
      <c r="E6" s="322"/>
      <c r="F6" s="322"/>
    </row>
    <row r="7" spans="1:9" ht="42.75" customHeight="1" x14ac:dyDescent="0.3">
      <c r="A7" s="323" t="s">
        <v>112</v>
      </c>
      <c r="B7" s="323"/>
      <c r="C7" s="323"/>
      <c r="D7" s="323"/>
      <c r="E7" s="323"/>
    </row>
    <row r="8" spans="1:9" ht="21.75" customHeight="1" x14ac:dyDescent="0.3">
      <c r="A8" s="263"/>
      <c r="B8" s="263"/>
      <c r="C8" s="263"/>
      <c r="D8" s="263"/>
      <c r="E8" s="263"/>
    </row>
    <row r="9" spans="1:9" x14ac:dyDescent="0.2">
      <c r="A9" s="324" t="s">
        <v>113</v>
      </c>
      <c r="B9" s="326" t="s">
        <v>114</v>
      </c>
      <c r="C9" s="326" t="s">
        <v>115</v>
      </c>
      <c r="D9" s="326" t="s">
        <v>307</v>
      </c>
      <c r="E9" s="326" t="s">
        <v>5</v>
      </c>
    </row>
    <row r="10" spans="1:9" ht="84.75" customHeight="1" x14ac:dyDescent="0.2">
      <c r="A10" s="325"/>
      <c r="B10" s="327"/>
      <c r="C10" s="328"/>
      <c r="D10" s="328"/>
      <c r="E10" s="328"/>
    </row>
    <row r="11" spans="1:9" ht="60.75" x14ac:dyDescent="0.3">
      <c r="A11" s="255" t="s">
        <v>261</v>
      </c>
      <c r="B11" s="177"/>
      <c r="C11" s="178"/>
      <c r="D11" s="179"/>
      <c r="E11" s="180">
        <f>E12+E28</f>
        <v>5525.7</v>
      </c>
      <c r="F11" s="181"/>
      <c r="G11" s="256">
        <f>'[1]СВОДНАЯ БР Изм. ИЮЛЬ 29.07 '!$E$10</f>
        <v>5525.7</v>
      </c>
      <c r="H11" s="181">
        <f>E11-G11</f>
        <v>0</v>
      </c>
      <c r="I11" s="181">
        <f>E11+E33</f>
        <v>19998.300000000003</v>
      </c>
    </row>
    <row r="12" spans="1:9" ht="18.75" x14ac:dyDescent="0.3">
      <c r="A12" s="182" t="s">
        <v>262</v>
      </c>
      <c r="B12" s="183" t="s">
        <v>263</v>
      </c>
      <c r="C12" s="184"/>
      <c r="D12" s="179"/>
      <c r="E12" s="180">
        <f>E13+E17</f>
        <v>5441.7</v>
      </c>
      <c r="F12" s="181"/>
      <c r="G12" s="256">
        <f>'[1]СВОДНАЯ БР Изм. ИЮЛЬ 29.07 '!$E$11</f>
        <v>5441.7</v>
      </c>
      <c r="H12" s="181">
        <f t="shared" ref="H12:H32" si="0">E12-G12</f>
        <v>0</v>
      </c>
    </row>
    <row r="13" spans="1:9" ht="37.5" x14ac:dyDescent="0.3">
      <c r="A13" s="108" t="s">
        <v>119</v>
      </c>
      <c r="B13" s="185" t="s">
        <v>122</v>
      </c>
      <c r="C13" s="186"/>
      <c r="D13" s="152"/>
      <c r="E13" s="180">
        <f>E14</f>
        <v>1275.7</v>
      </c>
      <c r="F13" s="181"/>
      <c r="G13" s="256">
        <v>1275.7</v>
      </c>
      <c r="H13" s="181">
        <f t="shared" si="0"/>
        <v>0</v>
      </c>
    </row>
    <row r="14" spans="1:9" ht="18.75" x14ac:dyDescent="0.3">
      <c r="A14" s="187" t="s">
        <v>121</v>
      </c>
      <c r="B14" s="120" t="s">
        <v>122</v>
      </c>
      <c r="C14" s="120" t="s">
        <v>123</v>
      </c>
      <c r="D14" s="152"/>
      <c r="E14" s="180">
        <f>E15</f>
        <v>1275.7</v>
      </c>
      <c r="F14" s="181"/>
      <c r="G14" s="256">
        <v>1275.7</v>
      </c>
      <c r="H14" s="181">
        <f t="shared" si="0"/>
        <v>0</v>
      </c>
    </row>
    <row r="15" spans="1:9" ht="75" x14ac:dyDescent="0.3">
      <c r="A15" s="93" t="s">
        <v>124</v>
      </c>
      <c r="B15" s="127" t="s">
        <v>122</v>
      </c>
      <c r="C15" s="127" t="s">
        <v>123</v>
      </c>
      <c r="D15" s="128">
        <v>100</v>
      </c>
      <c r="E15" s="129">
        <f>E16</f>
        <v>1275.7</v>
      </c>
      <c r="F15" s="181"/>
      <c r="G15" s="256">
        <v>1275.7</v>
      </c>
      <c r="H15" s="181">
        <f t="shared" si="0"/>
        <v>0</v>
      </c>
    </row>
    <row r="16" spans="1:9" ht="37.5" x14ac:dyDescent="0.3">
      <c r="A16" s="94" t="s">
        <v>125</v>
      </c>
      <c r="B16" s="127" t="s">
        <v>122</v>
      </c>
      <c r="C16" s="127" t="s">
        <v>123</v>
      </c>
      <c r="D16" s="128">
        <v>120</v>
      </c>
      <c r="E16" s="129">
        <v>1275.7</v>
      </c>
      <c r="F16" s="181"/>
      <c r="G16" s="256">
        <v>1275.7</v>
      </c>
      <c r="H16" s="181">
        <f t="shared" si="0"/>
        <v>0</v>
      </c>
    </row>
    <row r="17" spans="1:10" s="191" customFormat="1" ht="56.25" x14ac:dyDescent="0.3">
      <c r="A17" s="95" t="s">
        <v>128</v>
      </c>
      <c r="B17" s="188" t="s">
        <v>129</v>
      </c>
      <c r="C17" s="188"/>
      <c r="D17" s="189"/>
      <c r="E17" s="190">
        <f>E18+E21</f>
        <v>4166</v>
      </c>
      <c r="F17" s="181"/>
      <c r="G17" s="256">
        <v>4166</v>
      </c>
      <c r="H17" s="181">
        <f t="shared" si="0"/>
        <v>0</v>
      </c>
    </row>
    <row r="18" spans="1:10" ht="37.5" x14ac:dyDescent="0.3">
      <c r="A18" s="257" t="s">
        <v>130</v>
      </c>
      <c r="B18" s="198" t="s">
        <v>129</v>
      </c>
      <c r="C18" s="186" t="s">
        <v>131</v>
      </c>
      <c r="D18" s="152"/>
      <c r="E18" s="180">
        <f>E19</f>
        <v>292.7</v>
      </c>
      <c r="F18" s="181"/>
      <c r="G18" s="256">
        <v>292.7</v>
      </c>
      <c r="H18" s="181">
        <f t="shared" si="0"/>
        <v>0</v>
      </c>
    </row>
    <row r="19" spans="1:10" ht="75" x14ac:dyDescent="0.3">
      <c r="A19" s="145" t="s">
        <v>124</v>
      </c>
      <c r="B19" s="196" t="s">
        <v>129</v>
      </c>
      <c r="C19" s="194" t="s">
        <v>131</v>
      </c>
      <c r="D19" s="197">
        <v>100</v>
      </c>
      <c r="E19" s="129">
        <f>E20</f>
        <v>292.7</v>
      </c>
      <c r="F19" s="181"/>
      <c r="G19" s="256">
        <v>292.7</v>
      </c>
      <c r="H19" s="181">
        <f t="shared" si="0"/>
        <v>0</v>
      </c>
    </row>
    <row r="20" spans="1:10" ht="37.5" x14ac:dyDescent="0.3">
      <c r="A20" s="94" t="s">
        <v>125</v>
      </c>
      <c r="B20" s="196" t="s">
        <v>129</v>
      </c>
      <c r="C20" s="194" t="s">
        <v>131</v>
      </c>
      <c r="D20" s="128">
        <v>120</v>
      </c>
      <c r="E20" s="129">
        <v>292.7</v>
      </c>
      <c r="F20" s="181"/>
      <c r="G20" s="256">
        <v>292.7</v>
      </c>
      <c r="H20" s="181">
        <f t="shared" si="0"/>
        <v>0</v>
      </c>
    </row>
    <row r="21" spans="1:10" ht="36.75" customHeight="1" x14ac:dyDescent="0.3">
      <c r="A21" s="106" t="s">
        <v>132</v>
      </c>
      <c r="B21" s="120" t="s">
        <v>129</v>
      </c>
      <c r="C21" s="120" t="s">
        <v>133</v>
      </c>
      <c r="D21" s="152"/>
      <c r="E21" s="180">
        <f>E22+E24+E26</f>
        <v>3873.3</v>
      </c>
      <c r="F21" s="181"/>
      <c r="G21" s="256">
        <v>3773.3</v>
      </c>
      <c r="H21" s="181">
        <f t="shared" si="0"/>
        <v>100</v>
      </c>
    </row>
    <row r="22" spans="1:10" ht="75" x14ac:dyDescent="0.3">
      <c r="A22" s="145" t="s">
        <v>124</v>
      </c>
      <c r="B22" s="196" t="s">
        <v>129</v>
      </c>
      <c r="C22" s="127" t="s">
        <v>133</v>
      </c>
      <c r="D22" s="128">
        <v>100</v>
      </c>
      <c r="E22" s="129">
        <f>E23</f>
        <v>2168.9</v>
      </c>
      <c r="F22" s="181"/>
      <c r="G22" s="256">
        <v>2168.9</v>
      </c>
      <c r="H22" s="181">
        <f t="shared" si="0"/>
        <v>0</v>
      </c>
    </row>
    <row r="23" spans="1:10" ht="37.5" x14ac:dyDescent="0.3">
      <c r="A23" s="94" t="s">
        <v>125</v>
      </c>
      <c r="B23" s="196" t="s">
        <v>129</v>
      </c>
      <c r="C23" s="127" t="s">
        <v>133</v>
      </c>
      <c r="D23" s="128">
        <v>120</v>
      </c>
      <c r="E23" s="129">
        <v>2168.9</v>
      </c>
      <c r="F23" s="181"/>
      <c r="G23" s="256">
        <v>2168.9</v>
      </c>
      <c r="H23" s="181">
        <f t="shared" si="0"/>
        <v>0</v>
      </c>
    </row>
    <row r="24" spans="1:10" ht="37.5" x14ac:dyDescent="0.3">
      <c r="A24" s="94" t="s">
        <v>134</v>
      </c>
      <c r="B24" s="196" t="s">
        <v>129</v>
      </c>
      <c r="C24" s="127" t="s">
        <v>133</v>
      </c>
      <c r="D24" s="128">
        <v>200</v>
      </c>
      <c r="E24" s="129">
        <f>E25</f>
        <v>1689.7</v>
      </c>
      <c r="F24" s="181"/>
      <c r="G24" s="256">
        <v>1689.7</v>
      </c>
      <c r="H24" s="181">
        <f t="shared" si="0"/>
        <v>0</v>
      </c>
    </row>
    <row r="25" spans="1:10" ht="37.5" x14ac:dyDescent="0.3">
      <c r="A25" s="94" t="s">
        <v>135</v>
      </c>
      <c r="B25" s="196" t="s">
        <v>129</v>
      </c>
      <c r="C25" s="127" t="s">
        <v>133</v>
      </c>
      <c r="D25" s="128">
        <v>240</v>
      </c>
      <c r="E25" s="131">
        <f>1589.7+100</f>
        <v>1689.7</v>
      </c>
      <c r="F25" s="181"/>
      <c r="G25" s="256">
        <v>1689.7</v>
      </c>
      <c r="H25" s="181">
        <f t="shared" si="0"/>
        <v>0</v>
      </c>
    </row>
    <row r="26" spans="1:10" ht="18.75" x14ac:dyDescent="0.3">
      <c r="A26" s="135" t="s">
        <v>136</v>
      </c>
      <c r="B26" s="196" t="s">
        <v>129</v>
      </c>
      <c r="C26" s="127" t="s">
        <v>133</v>
      </c>
      <c r="D26" s="128">
        <v>800</v>
      </c>
      <c r="E26" s="131">
        <f>E27</f>
        <v>14.7</v>
      </c>
      <c r="F26" s="181"/>
      <c r="G26" s="256">
        <v>14.7</v>
      </c>
      <c r="H26" s="181">
        <f t="shared" si="0"/>
        <v>0</v>
      </c>
    </row>
    <row r="27" spans="1:10" ht="18.75" x14ac:dyDescent="0.3">
      <c r="A27" s="135" t="s">
        <v>137</v>
      </c>
      <c r="B27" s="196" t="s">
        <v>129</v>
      </c>
      <c r="C27" s="127" t="s">
        <v>133</v>
      </c>
      <c r="D27" s="128">
        <v>850</v>
      </c>
      <c r="E27" s="131">
        <v>14.7</v>
      </c>
      <c r="F27" s="181"/>
      <c r="G27" s="256">
        <v>14.7</v>
      </c>
      <c r="H27" s="181">
        <f t="shared" si="0"/>
        <v>0</v>
      </c>
    </row>
    <row r="28" spans="1:10" ht="18.75" x14ac:dyDescent="0.3">
      <c r="A28" s="121" t="s">
        <v>264</v>
      </c>
      <c r="B28" s="198" t="s">
        <v>158</v>
      </c>
      <c r="C28" s="198"/>
      <c r="D28" s="199"/>
      <c r="E28" s="180">
        <f>E29</f>
        <v>84</v>
      </c>
      <c r="F28" s="181"/>
      <c r="G28" s="181">
        <f>'[2]Бюджетная Роспись 2019_программ'!F66</f>
        <v>84</v>
      </c>
      <c r="H28" s="181">
        <f t="shared" si="0"/>
        <v>0</v>
      </c>
      <c r="J28" s="181">
        <f>E28+E56</f>
        <v>228.7</v>
      </c>
    </row>
    <row r="29" spans="1:10" ht="56.25" x14ac:dyDescent="0.3">
      <c r="A29" s="106" t="s">
        <v>157</v>
      </c>
      <c r="B29" s="198" t="s">
        <v>158</v>
      </c>
      <c r="C29" s="198" t="s">
        <v>159</v>
      </c>
      <c r="D29" s="199"/>
      <c r="E29" s="200">
        <f>E30</f>
        <v>84</v>
      </c>
      <c r="F29" s="181"/>
      <c r="G29" s="181">
        <f>'[2]Бюджетная Роспись 2019_программ'!F67</f>
        <v>84</v>
      </c>
      <c r="H29" s="181">
        <f t="shared" si="0"/>
        <v>0</v>
      </c>
    </row>
    <row r="30" spans="1:10" ht="18.75" x14ac:dyDescent="0.3">
      <c r="A30" s="135" t="s">
        <v>136</v>
      </c>
      <c r="B30" s="196" t="s">
        <v>158</v>
      </c>
      <c r="C30" s="193" t="s">
        <v>159</v>
      </c>
      <c r="D30" s="142">
        <v>800</v>
      </c>
      <c r="E30" s="129">
        <f>E31</f>
        <v>84</v>
      </c>
      <c r="F30" s="181"/>
      <c r="G30" s="181">
        <f>'[2]Бюджетная Роспись 2019_программ'!F68</f>
        <v>84</v>
      </c>
      <c r="H30" s="181">
        <f t="shared" si="0"/>
        <v>0</v>
      </c>
    </row>
    <row r="31" spans="1:10" ht="18.75" x14ac:dyDescent="0.3">
      <c r="A31" s="135" t="s">
        <v>160</v>
      </c>
      <c r="B31" s="193" t="s">
        <v>158</v>
      </c>
      <c r="C31" s="193" t="s">
        <v>159</v>
      </c>
      <c r="D31" s="201">
        <v>850</v>
      </c>
      <c r="E31" s="129">
        <v>84</v>
      </c>
      <c r="F31" s="181"/>
      <c r="G31" s="181">
        <f>'[2]Бюджетная Роспись 2019_программ'!F69</f>
        <v>84</v>
      </c>
      <c r="H31" s="181">
        <f t="shared" si="0"/>
        <v>0</v>
      </c>
    </row>
    <row r="32" spans="1:10" ht="60.75" x14ac:dyDescent="0.3">
      <c r="A32" s="255" t="s">
        <v>265</v>
      </c>
      <c r="B32" s="202"/>
      <c r="C32" s="120"/>
      <c r="D32" s="203"/>
      <c r="E32" s="140">
        <f>E33+E67+E72+E80+E114+E139+E150+E166+E179</f>
        <v>86781.900000000009</v>
      </c>
      <c r="F32" s="181"/>
      <c r="G32" s="181">
        <f>'СВОДНАЯ БР Изм.ноябрь 08.11. '!E31</f>
        <v>86781.900000000009</v>
      </c>
      <c r="H32" s="181">
        <f t="shared" si="0"/>
        <v>0</v>
      </c>
      <c r="J32" s="181">
        <f>E33+E67+E115+E120+E150</f>
        <v>28491.7</v>
      </c>
    </row>
    <row r="33" spans="1:10" ht="18.75" x14ac:dyDescent="0.3">
      <c r="A33" s="121" t="s">
        <v>117</v>
      </c>
      <c r="B33" s="185" t="s">
        <v>263</v>
      </c>
      <c r="C33" s="120"/>
      <c r="D33" s="152"/>
      <c r="E33" s="180">
        <f>E34+E52+E56</f>
        <v>14472.600000000002</v>
      </c>
      <c r="F33" s="181"/>
      <c r="G33" s="181">
        <f>'СВОДНАЯ БР Изм.ноябрь 08.11. '!E32</f>
        <v>14472.600000000002</v>
      </c>
      <c r="H33" s="181">
        <f>E33-G33</f>
        <v>0</v>
      </c>
    </row>
    <row r="34" spans="1:10" ht="61.5" customHeight="1" x14ac:dyDescent="0.3">
      <c r="A34" s="106" t="s">
        <v>138</v>
      </c>
      <c r="B34" s="186" t="s">
        <v>141</v>
      </c>
      <c r="C34" s="120"/>
      <c r="D34" s="152"/>
      <c r="E34" s="180">
        <f>E35+E38+E45+E47</f>
        <v>14297.900000000001</v>
      </c>
      <c r="F34" s="181"/>
      <c r="G34" s="181">
        <f>'СВОДНАЯ БР Изм.ноябрь 08.11. '!E33</f>
        <v>14297.900000000001</v>
      </c>
      <c r="H34" s="181">
        <f t="shared" ref="H34:H37" si="1">E34-G34</f>
        <v>0</v>
      </c>
    </row>
    <row r="35" spans="1:10" ht="75" x14ac:dyDescent="0.3">
      <c r="A35" s="106" t="s">
        <v>140</v>
      </c>
      <c r="B35" s="120" t="s">
        <v>141</v>
      </c>
      <c r="C35" s="120" t="s">
        <v>142</v>
      </c>
      <c r="D35" s="152"/>
      <c r="E35" s="180">
        <f>E36</f>
        <v>1275.7</v>
      </c>
      <c r="F35" s="181"/>
      <c r="G35" s="181">
        <f>'СВОДНАЯ БР Изм.ноябрь 08.11. '!E34</f>
        <v>1275.7</v>
      </c>
      <c r="H35" s="181">
        <f t="shared" si="1"/>
        <v>0</v>
      </c>
      <c r="J35" s="181">
        <f>E35+E38</f>
        <v>12028.200000000003</v>
      </c>
    </row>
    <row r="36" spans="1:10" ht="75" x14ac:dyDescent="0.3">
      <c r="A36" s="145" t="s">
        <v>124</v>
      </c>
      <c r="B36" s="127" t="s">
        <v>141</v>
      </c>
      <c r="C36" s="127" t="s">
        <v>142</v>
      </c>
      <c r="D36" s="128">
        <v>100</v>
      </c>
      <c r="E36" s="129">
        <f>E37</f>
        <v>1275.7</v>
      </c>
      <c r="F36" s="181"/>
      <c r="G36" s="181">
        <f>'СВОДНАЯ БР Изм.ноябрь 08.11. '!E35</f>
        <v>1275.7</v>
      </c>
      <c r="H36" s="181">
        <f t="shared" si="1"/>
        <v>0</v>
      </c>
    </row>
    <row r="37" spans="1:10" ht="37.5" x14ac:dyDescent="0.3">
      <c r="A37" s="94" t="s">
        <v>125</v>
      </c>
      <c r="B37" s="127" t="s">
        <v>141</v>
      </c>
      <c r="C37" s="127" t="s">
        <v>142</v>
      </c>
      <c r="D37" s="128">
        <v>120</v>
      </c>
      <c r="E37" s="129">
        <v>1275.7</v>
      </c>
      <c r="F37" s="181"/>
      <c r="G37" s="181">
        <f>'СВОДНАЯ БР Изм.ноябрь 08.11. '!E36</f>
        <v>1275.7</v>
      </c>
      <c r="H37" s="181">
        <f t="shared" si="1"/>
        <v>0</v>
      </c>
    </row>
    <row r="38" spans="1:10" ht="56.25" x14ac:dyDescent="0.3">
      <c r="A38" s="106" t="s">
        <v>143</v>
      </c>
      <c r="B38" s="120" t="s">
        <v>141</v>
      </c>
      <c r="C38" s="120" t="s">
        <v>144</v>
      </c>
      <c r="D38" s="204"/>
      <c r="E38" s="140">
        <f>E39+E41+E43</f>
        <v>10752.500000000002</v>
      </c>
      <c r="F38" s="181"/>
      <c r="G38" s="181">
        <f>'СВОДНАЯ БР Изм.ноябрь 08.11. '!E37</f>
        <v>10752.500000000002</v>
      </c>
      <c r="H38" s="181">
        <f>E38-G38</f>
        <v>0</v>
      </c>
    </row>
    <row r="39" spans="1:10" ht="75" x14ac:dyDescent="0.3">
      <c r="A39" s="145" t="s">
        <v>124</v>
      </c>
      <c r="B39" s="127" t="s">
        <v>141</v>
      </c>
      <c r="C39" s="127" t="s">
        <v>144</v>
      </c>
      <c r="D39" s="128">
        <v>100</v>
      </c>
      <c r="E39" s="129">
        <f>E40</f>
        <v>9219.9000000000015</v>
      </c>
      <c r="F39" s="181"/>
      <c r="G39" s="181">
        <f>'СВОДНАЯ БР Изм.ноябрь 08.11. '!E38</f>
        <v>9219.9000000000015</v>
      </c>
      <c r="H39" s="181">
        <f t="shared" ref="H39:H42" si="2">E39-G39</f>
        <v>0</v>
      </c>
    </row>
    <row r="40" spans="1:10" ht="37.5" x14ac:dyDescent="0.3">
      <c r="A40" s="94" t="s">
        <v>135</v>
      </c>
      <c r="B40" s="127" t="s">
        <v>141</v>
      </c>
      <c r="C40" s="127" t="s">
        <v>144</v>
      </c>
      <c r="D40" s="128">
        <v>120</v>
      </c>
      <c r="E40" s="129">
        <f>9669.7-66-383.8</f>
        <v>9219.9000000000015</v>
      </c>
      <c r="F40" s="181"/>
      <c r="G40" s="181">
        <f>'СВОДНАЯ БР Изм.ноябрь 08.11. '!E39</f>
        <v>9219.9000000000015</v>
      </c>
      <c r="H40" s="181">
        <f t="shared" si="2"/>
        <v>0</v>
      </c>
    </row>
    <row r="41" spans="1:10" ht="37.5" x14ac:dyDescent="0.3">
      <c r="A41" s="94" t="s">
        <v>134</v>
      </c>
      <c r="B41" s="127" t="s">
        <v>141</v>
      </c>
      <c r="C41" s="127" t="s">
        <v>144</v>
      </c>
      <c r="D41" s="128">
        <v>200</v>
      </c>
      <c r="E41" s="129">
        <f>E42</f>
        <v>1523.6</v>
      </c>
      <c r="F41" s="181"/>
      <c r="G41" s="181">
        <f>'СВОДНАЯ БР Изм.ноябрь 08.11. '!E40</f>
        <v>1523.6</v>
      </c>
      <c r="H41" s="181">
        <f t="shared" si="2"/>
        <v>0</v>
      </c>
    </row>
    <row r="42" spans="1:10" ht="37.5" x14ac:dyDescent="0.3">
      <c r="A42" s="94" t="s">
        <v>135</v>
      </c>
      <c r="B42" s="127" t="s">
        <v>141</v>
      </c>
      <c r="C42" s="127" t="s">
        <v>144</v>
      </c>
      <c r="D42" s="128">
        <v>240</v>
      </c>
      <c r="E42" s="129">
        <f>1423.6+100</f>
        <v>1523.6</v>
      </c>
      <c r="F42" s="181"/>
      <c r="G42" s="181">
        <f>'СВОДНАЯ БР Изм.ноябрь 08.11. '!E41</f>
        <v>1523.6</v>
      </c>
      <c r="H42" s="181">
        <f t="shared" si="2"/>
        <v>0</v>
      </c>
    </row>
    <row r="43" spans="1:10" ht="18.75" x14ac:dyDescent="0.3">
      <c r="A43" s="135" t="s">
        <v>136</v>
      </c>
      <c r="B43" s="127" t="s">
        <v>141</v>
      </c>
      <c r="C43" s="127" t="s">
        <v>144</v>
      </c>
      <c r="D43" s="128">
        <v>800</v>
      </c>
      <c r="E43" s="129">
        <f>E44</f>
        <v>9</v>
      </c>
      <c r="F43" s="181"/>
      <c r="G43" s="181">
        <f>'СВОДНАЯ БР Изм.ноябрь 08.11. '!E42</f>
        <v>9</v>
      </c>
      <c r="H43" s="181">
        <f>E43-G43</f>
        <v>0</v>
      </c>
    </row>
    <row r="44" spans="1:10" ht="18.75" x14ac:dyDescent="0.3">
      <c r="A44" s="135" t="s">
        <v>137</v>
      </c>
      <c r="B44" s="127" t="s">
        <v>141</v>
      </c>
      <c r="C44" s="127" t="s">
        <v>144</v>
      </c>
      <c r="D44" s="128">
        <v>850</v>
      </c>
      <c r="E44" s="129">
        <v>9</v>
      </c>
      <c r="F44" s="181"/>
      <c r="G44" s="181">
        <f>'СВОДНАЯ БР Изм.ноябрь 08.11. '!E43</f>
        <v>9</v>
      </c>
      <c r="H44" s="181">
        <f>E44-G44</f>
        <v>0</v>
      </c>
    </row>
    <row r="45" spans="1:10" ht="60.75" customHeight="1" x14ac:dyDescent="0.3">
      <c r="A45" s="109" t="s">
        <v>334</v>
      </c>
      <c r="B45" s="120" t="s">
        <v>141</v>
      </c>
      <c r="C45" s="186" t="s">
        <v>333</v>
      </c>
      <c r="D45" s="204">
        <v>100</v>
      </c>
      <c r="E45" s="180">
        <f>E46</f>
        <v>449.8</v>
      </c>
      <c r="F45" s="181"/>
      <c r="G45" s="181">
        <f>'СВОДНАЯ БР Изм.ноябрь 08.11. '!E44</f>
        <v>449.8</v>
      </c>
      <c r="H45" s="181"/>
    </row>
    <row r="46" spans="1:10" ht="37.5" x14ac:dyDescent="0.3">
      <c r="A46" s="94" t="s">
        <v>135</v>
      </c>
      <c r="B46" s="127" t="s">
        <v>141</v>
      </c>
      <c r="C46" s="194" t="s">
        <v>333</v>
      </c>
      <c r="D46" s="128">
        <v>120</v>
      </c>
      <c r="E46" s="129">
        <f>66+383.8</f>
        <v>449.8</v>
      </c>
      <c r="F46" s="181"/>
      <c r="G46" s="181">
        <f>'СВОДНАЯ БР Изм.ноябрь 08.11. '!E45</f>
        <v>449.8</v>
      </c>
      <c r="H46" s="181"/>
    </row>
    <row r="47" spans="1:10" ht="75" x14ac:dyDescent="0.3">
      <c r="A47" s="109" t="s">
        <v>147</v>
      </c>
      <c r="B47" s="139" t="s">
        <v>141</v>
      </c>
      <c r="C47" s="186" t="s">
        <v>148</v>
      </c>
      <c r="D47" s="205"/>
      <c r="E47" s="180">
        <f>E48+E50</f>
        <v>1819.9</v>
      </c>
      <c r="F47" s="181"/>
      <c r="G47" s="181">
        <f>'СВОДНАЯ БР Изм.ноябрь 08.11. '!E46</f>
        <v>1819.9</v>
      </c>
      <c r="H47" s="181">
        <f t="shared" ref="H47:H55" si="3">E47-G47</f>
        <v>0</v>
      </c>
    </row>
    <row r="48" spans="1:10" ht="75" x14ac:dyDescent="0.3">
      <c r="A48" s="112" t="s">
        <v>124</v>
      </c>
      <c r="B48" s="127" t="s">
        <v>141</v>
      </c>
      <c r="C48" s="194" t="s">
        <v>148</v>
      </c>
      <c r="D48" s="205">
        <v>100</v>
      </c>
      <c r="E48" s="129">
        <f>E49</f>
        <v>1689</v>
      </c>
      <c r="F48" s="181"/>
      <c r="G48" s="181">
        <f>'СВОДНАЯ БР Изм.ноябрь 08.11. '!E47</f>
        <v>1689</v>
      </c>
      <c r="H48" s="181">
        <f t="shared" si="3"/>
        <v>0</v>
      </c>
    </row>
    <row r="49" spans="1:8" ht="37.5" x14ac:dyDescent="0.3">
      <c r="A49" s="192" t="s">
        <v>125</v>
      </c>
      <c r="B49" s="127" t="s">
        <v>141</v>
      </c>
      <c r="C49" s="127" t="s">
        <v>148</v>
      </c>
      <c r="D49" s="205">
        <v>120</v>
      </c>
      <c r="E49" s="131">
        <v>1689</v>
      </c>
      <c r="F49" s="181"/>
      <c r="G49" s="181">
        <f>'СВОДНАЯ БР Изм.ноябрь 08.11. '!E48</f>
        <v>1689</v>
      </c>
      <c r="H49" s="181">
        <f t="shared" si="3"/>
        <v>0</v>
      </c>
    </row>
    <row r="50" spans="1:8" ht="37.5" x14ac:dyDescent="0.3">
      <c r="A50" s="94" t="s">
        <v>134</v>
      </c>
      <c r="B50" s="127" t="s">
        <v>141</v>
      </c>
      <c r="C50" s="127" t="s">
        <v>148</v>
      </c>
      <c r="D50" s="205">
        <v>200</v>
      </c>
      <c r="E50" s="131">
        <f>E51</f>
        <v>130.9</v>
      </c>
      <c r="F50" s="181"/>
      <c r="G50" s="181">
        <f>'СВОДНАЯ БР Изм.ноябрь 08.11. '!E49</f>
        <v>130.9</v>
      </c>
      <c r="H50" s="181">
        <f t="shared" si="3"/>
        <v>0</v>
      </c>
    </row>
    <row r="51" spans="1:8" ht="37.5" x14ac:dyDescent="0.3">
      <c r="A51" s="94" t="s">
        <v>135</v>
      </c>
      <c r="B51" s="127" t="s">
        <v>141</v>
      </c>
      <c r="C51" s="194" t="s">
        <v>148</v>
      </c>
      <c r="D51" s="205">
        <v>240</v>
      </c>
      <c r="E51" s="129">
        <v>130.9</v>
      </c>
      <c r="F51" s="181"/>
      <c r="G51" s="181">
        <f>'СВОДНАЯ БР Изм.ноябрь 08.11. '!E50</f>
        <v>130.9</v>
      </c>
      <c r="H51" s="181">
        <f t="shared" si="3"/>
        <v>0</v>
      </c>
    </row>
    <row r="52" spans="1:8" ht="18.75" x14ac:dyDescent="0.3">
      <c r="A52" s="206" t="s">
        <v>266</v>
      </c>
      <c r="B52" s="120" t="s">
        <v>152</v>
      </c>
      <c r="C52" s="120"/>
      <c r="D52" s="207"/>
      <c r="E52" s="140">
        <f>E53</f>
        <v>30</v>
      </c>
      <c r="F52" s="181"/>
      <c r="G52" s="181">
        <f>'СВОДНАЯ БР Изм.ноябрь 08.11. '!E51</f>
        <v>30</v>
      </c>
      <c r="H52" s="181">
        <f t="shared" si="3"/>
        <v>0</v>
      </c>
    </row>
    <row r="53" spans="1:8" ht="18.75" x14ac:dyDescent="0.3">
      <c r="A53" s="206" t="s">
        <v>267</v>
      </c>
      <c r="B53" s="120" t="s">
        <v>152</v>
      </c>
      <c r="C53" s="120" t="s">
        <v>153</v>
      </c>
      <c r="D53" s="207"/>
      <c r="E53" s="180">
        <f>E54</f>
        <v>30</v>
      </c>
      <c r="F53" s="181"/>
      <c r="G53" s="181">
        <f>'СВОДНАЯ БР Изм.ноябрь 08.11. '!E52</f>
        <v>30</v>
      </c>
      <c r="H53" s="181">
        <f t="shared" si="3"/>
        <v>0</v>
      </c>
    </row>
    <row r="54" spans="1:8" ht="18.75" x14ac:dyDescent="0.3">
      <c r="A54" s="208" t="s">
        <v>136</v>
      </c>
      <c r="B54" s="127" t="s">
        <v>152</v>
      </c>
      <c r="C54" s="127" t="s">
        <v>153</v>
      </c>
      <c r="D54" s="205">
        <v>800</v>
      </c>
      <c r="E54" s="129">
        <f>E55</f>
        <v>30</v>
      </c>
      <c r="F54" s="181"/>
      <c r="G54" s="181">
        <f>'СВОДНАЯ БР Изм.ноябрь 08.11. '!E53</f>
        <v>30</v>
      </c>
      <c r="H54" s="181">
        <f t="shared" si="3"/>
        <v>0</v>
      </c>
    </row>
    <row r="55" spans="1:8" ht="18.75" x14ac:dyDescent="0.3">
      <c r="A55" s="208" t="s">
        <v>154</v>
      </c>
      <c r="B55" s="127" t="s">
        <v>152</v>
      </c>
      <c r="C55" s="127" t="s">
        <v>153</v>
      </c>
      <c r="D55" s="205">
        <v>870</v>
      </c>
      <c r="E55" s="129">
        <v>30</v>
      </c>
      <c r="F55" s="181"/>
      <c r="G55" s="181">
        <f>'СВОДНАЯ БР Изм.ноябрь 08.11. '!E54</f>
        <v>30</v>
      </c>
      <c r="H55" s="181">
        <f t="shared" si="3"/>
        <v>0</v>
      </c>
    </row>
    <row r="56" spans="1:8" ht="18.75" x14ac:dyDescent="0.3">
      <c r="A56" s="121" t="s">
        <v>264</v>
      </c>
      <c r="B56" s="120" t="s">
        <v>158</v>
      </c>
      <c r="C56" s="127"/>
      <c r="D56" s="195"/>
      <c r="E56" s="180">
        <f>E58+E61+E64</f>
        <v>144.69999999999999</v>
      </c>
      <c r="F56" s="258">
        <f>F57+F72</f>
        <v>0</v>
      </c>
      <c r="G56" s="181">
        <f>'СВОДНАЯ БР Изм.ноябрь 08.11. '!E55</f>
        <v>144.69999999999999</v>
      </c>
      <c r="H56" s="181">
        <f>E56-G56</f>
        <v>0</v>
      </c>
    </row>
    <row r="57" spans="1:8" ht="18.75" x14ac:dyDescent="0.3">
      <c r="A57" s="121" t="s">
        <v>286</v>
      </c>
      <c r="B57" s="198" t="s">
        <v>158</v>
      </c>
      <c r="C57" s="193"/>
      <c r="D57" s="250"/>
      <c r="E57" s="180">
        <f t="shared" ref="E57:F59" si="4">E58</f>
        <v>0</v>
      </c>
      <c r="F57" s="180">
        <f t="shared" si="4"/>
        <v>0</v>
      </c>
      <c r="G57" s="181">
        <f>'СВОДНАЯ БР Изм.ноябрь 08.11. '!E56</f>
        <v>0</v>
      </c>
      <c r="H57" s="181">
        <f t="shared" ref="H57:H79" si="5">E57-G57</f>
        <v>0</v>
      </c>
    </row>
    <row r="58" spans="1:8" ht="112.5" x14ac:dyDescent="0.3">
      <c r="A58" s="251" t="s">
        <v>287</v>
      </c>
      <c r="B58" s="198" t="s">
        <v>158</v>
      </c>
      <c r="C58" s="198" t="s">
        <v>288</v>
      </c>
      <c r="D58" s="252"/>
      <c r="E58" s="180">
        <f t="shared" si="4"/>
        <v>0</v>
      </c>
      <c r="F58" s="259">
        <f t="shared" si="4"/>
        <v>0</v>
      </c>
      <c r="G58" s="181">
        <f>'СВОДНАЯ БР Изм.ноябрь 08.11. '!E57</f>
        <v>0</v>
      </c>
      <c r="H58" s="181">
        <f t="shared" si="5"/>
        <v>0</v>
      </c>
    </row>
    <row r="59" spans="1:8" ht="18.75" x14ac:dyDescent="0.3">
      <c r="A59" s="135" t="s">
        <v>136</v>
      </c>
      <c r="B59" s="193" t="s">
        <v>158</v>
      </c>
      <c r="C59" s="193" t="s">
        <v>288</v>
      </c>
      <c r="D59" s="201">
        <v>800</v>
      </c>
      <c r="E59" s="129">
        <f t="shared" si="4"/>
        <v>0</v>
      </c>
      <c r="F59" s="259">
        <f t="shared" si="4"/>
        <v>0</v>
      </c>
      <c r="G59" s="181">
        <f>'СВОДНАЯ БР Изм.ноябрь 08.11. '!E58</f>
        <v>0</v>
      </c>
      <c r="H59" s="181">
        <f t="shared" si="5"/>
        <v>0</v>
      </c>
    </row>
    <row r="60" spans="1:8" ht="18.75" x14ac:dyDescent="0.3">
      <c r="A60" s="135" t="s">
        <v>289</v>
      </c>
      <c r="B60" s="193" t="s">
        <v>158</v>
      </c>
      <c r="C60" s="193" t="s">
        <v>288</v>
      </c>
      <c r="D60" s="201">
        <v>830</v>
      </c>
      <c r="E60" s="129">
        <f>200-200</f>
        <v>0</v>
      </c>
      <c r="F60" s="259">
        <f>F61</f>
        <v>0</v>
      </c>
      <c r="G60" s="181">
        <f>'СВОДНАЯ БР Изм.ноябрь 08.11. '!E59</f>
        <v>0</v>
      </c>
      <c r="H60" s="181">
        <f t="shared" si="5"/>
        <v>0</v>
      </c>
    </row>
    <row r="61" spans="1:8" ht="18.75" x14ac:dyDescent="0.3">
      <c r="A61" s="253" t="s">
        <v>290</v>
      </c>
      <c r="B61" s="120" t="s">
        <v>158</v>
      </c>
      <c r="C61" s="120" t="s">
        <v>291</v>
      </c>
      <c r="D61" s="204"/>
      <c r="E61" s="123">
        <f>E62</f>
        <v>137.5</v>
      </c>
      <c r="F61" s="260"/>
      <c r="G61" s="181">
        <f>'СВОДНАЯ БР Изм.ноябрь 08.11. '!E60</f>
        <v>137.5</v>
      </c>
      <c r="H61" s="181">
        <f t="shared" si="5"/>
        <v>0</v>
      </c>
    </row>
    <row r="62" spans="1:8" ht="42" customHeight="1" x14ac:dyDescent="0.3">
      <c r="A62" s="94" t="s">
        <v>134</v>
      </c>
      <c r="B62" s="127" t="s">
        <v>158</v>
      </c>
      <c r="C62" s="127" t="s">
        <v>291</v>
      </c>
      <c r="D62" s="205">
        <v>200</v>
      </c>
      <c r="E62" s="254">
        <f>E63</f>
        <v>137.5</v>
      </c>
      <c r="F62" s="261" t="e">
        <f>F63</f>
        <v>#REF!</v>
      </c>
      <c r="G62" s="181">
        <f>'СВОДНАЯ БР Изм.ноябрь 08.11. '!E61</f>
        <v>137.5</v>
      </c>
      <c r="H62" s="181">
        <f t="shared" si="5"/>
        <v>0</v>
      </c>
    </row>
    <row r="63" spans="1:8" ht="19.5" customHeight="1" x14ac:dyDescent="0.3">
      <c r="A63" s="94" t="s">
        <v>135</v>
      </c>
      <c r="B63" s="127" t="s">
        <v>158</v>
      </c>
      <c r="C63" s="127" t="s">
        <v>291</v>
      </c>
      <c r="D63" s="205">
        <v>240</v>
      </c>
      <c r="E63" s="129">
        <v>137.5</v>
      </c>
      <c r="F63" s="259" t="e">
        <f>#REF!</f>
        <v>#REF!</v>
      </c>
      <c r="G63" s="181">
        <f>'СВОДНАЯ БР Изм.ноябрь 08.11. '!E62</f>
        <v>137.5</v>
      </c>
      <c r="H63" s="181">
        <f t="shared" si="5"/>
        <v>0</v>
      </c>
    </row>
    <row r="64" spans="1:8" ht="55.5" customHeight="1" x14ac:dyDescent="0.3">
      <c r="A64" s="108" t="s">
        <v>145</v>
      </c>
      <c r="B64" s="120" t="s">
        <v>158</v>
      </c>
      <c r="C64" s="120" t="s">
        <v>146</v>
      </c>
      <c r="D64" s="128"/>
      <c r="E64" s="140">
        <f>E65</f>
        <v>7.2</v>
      </c>
      <c r="F64" s="284"/>
      <c r="G64" s="181">
        <f>'СВОДНАЯ БР Изм.ноябрь 08.11. '!E63</f>
        <v>7.2</v>
      </c>
      <c r="H64" s="181">
        <f t="shared" si="5"/>
        <v>0</v>
      </c>
    </row>
    <row r="65" spans="1:8" ht="41.25" customHeight="1" x14ac:dyDescent="0.3">
      <c r="A65" s="94" t="s">
        <v>134</v>
      </c>
      <c r="B65" s="127" t="s">
        <v>158</v>
      </c>
      <c r="C65" s="127" t="s">
        <v>146</v>
      </c>
      <c r="D65" s="197">
        <v>200</v>
      </c>
      <c r="E65" s="129">
        <f>E66</f>
        <v>7.2</v>
      </c>
      <c r="F65" s="284"/>
      <c r="G65" s="181">
        <f>'СВОДНАЯ БР Изм.ноябрь 08.11. '!E64</f>
        <v>7.2</v>
      </c>
      <c r="H65" s="181">
        <f t="shared" si="5"/>
        <v>0</v>
      </c>
    </row>
    <row r="66" spans="1:8" ht="42" customHeight="1" x14ac:dyDescent="0.3">
      <c r="A66" s="94" t="s">
        <v>135</v>
      </c>
      <c r="B66" s="127" t="s">
        <v>158</v>
      </c>
      <c r="C66" s="127" t="s">
        <v>146</v>
      </c>
      <c r="D66" s="128">
        <v>240</v>
      </c>
      <c r="E66" s="129">
        <v>7.2</v>
      </c>
      <c r="F66" s="284"/>
      <c r="G66" s="181">
        <f>'СВОДНАЯ БР Изм.ноябрь 08.11. '!E65</f>
        <v>7.2</v>
      </c>
      <c r="H66" s="181">
        <f t="shared" si="5"/>
        <v>0</v>
      </c>
    </row>
    <row r="67" spans="1:8" ht="37.5" x14ac:dyDescent="0.3">
      <c r="A67" s="106" t="s">
        <v>161</v>
      </c>
      <c r="B67" s="209" t="s">
        <v>268</v>
      </c>
      <c r="C67" s="120"/>
      <c r="D67" s="142"/>
      <c r="E67" s="140">
        <f>E68</f>
        <v>50</v>
      </c>
      <c r="F67" s="181"/>
      <c r="G67" s="181">
        <f>'СВОДНАЯ БР Изм.ноябрь 08.11. '!E66</f>
        <v>50</v>
      </c>
      <c r="H67" s="181">
        <f t="shared" si="5"/>
        <v>0</v>
      </c>
    </row>
    <row r="68" spans="1:8" ht="44.25" customHeight="1" x14ac:dyDescent="0.3">
      <c r="A68" s="106" t="s">
        <v>163</v>
      </c>
      <c r="B68" s="209" t="s">
        <v>166</v>
      </c>
      <c r="C68" s="120"/>
      <c r="D68" s="142"/>
      <c r="E68" s="180">
        <f>E69</f>
        <v>50</v>
      </c>
      <c r="F68" s="181"/>
      <c r="G68" s="181">
        <f>'СВОДНАЯ БР Изм.ноябрь 08.11. '!E67</f>
        <v>50</v>
      </c>
      <c r="H68" s="181">
        <f t="shared" si="5"/>
        <v>0</v>
      </c>
    </row>
    <row r="69" spans="1:8" ht="93.75" x14ac:dyDescent="0.3">
      <c r="A69" s="106" t="s">
        <v>165</v>
      </c>
      <c r="B69" s="120" t="s">
        <v>166</v>
      </c>
      <c r="C69" s="120" t="s">
        <v>167</v>
      </c>
      <c r="D69" s="152"/>
      <c r="E69" s="180">
        <f>E70</f>
        <v>50</v>
      </c>
      <c r="F69" s="181"/>
      <c r="G69" s="181">
        <f>'СВОДНАЯ БР Изм.ноябрь 08.11. '!E68</f>
        <v>50</v>
      </c>
      <c r="H69" s="181">
        <f t="shared" si="5"/>
        <v>0</v>
      </c>
    </row>
    <row r="70" spans="1:8" ht="37.5" x14ac:dyDescent="0.3">
      <c r="A70" s="94" t="s">
        <v>134</v>
      </c>
      <c r="B70" s="127" t="s">
        <v>166</v>
      </c>
      <c r="C70" s="127" t="s">
        <v>167</v>
      </c>
      <c r="D70" s="142">
        <v>200</v>
      </c>
      <c r="E70" s="210">
        <f>E71</f>
        <v>50</v>
      </c>
      <c r="F70" s="181"/>
      <c r="G70" s="181">
        <f>'СВОДНАЯ БР Изм.ноябрь 08.11. '!E69</f>
        <v>50</v>
      </c>
      <c r="H70" s="181">
        <f t="shared" si="5"/>
        <v>0</v>
      </c>
    </row>
    <row r="71" spans="1:8" ht="37.5" x14ac:dyDescent="0.3">
      <c r="A71" s="94" t="s">
        <v>135</v>
      </c>
      <c r="B71" s="127" t="s">
        <v>166</v>
      </c>
      <c r="C71" s="127" t="s">
        <v>269</v>
      </c>
      <c r="D71" s="142">
        <v>240</v>
      </c>
      <c r="E71" s="210">
        <v>50</v>
      </c>
      <c r="F71" s="181"/>
      <c r="G71" s="181">
        <f>'СВОДНАЯ БР Изм.ноябрь 08.11. '!E70</f>
        <v>50</v>
      </c>
      <c r="H71" s="181">
        <f t="shared" si="5"/>
        <v>0</v>
      </c>
    </row>
    <row r="72" spans="1:8" ht="18.75" x14ac:dyDescent="0.3">
      <c r="A72" s="121" t="s">
        <v>168</v>
      </c>
      <c r="B72" s="120" t="s">
        <v>270</v>
      </c>
      <c r="C72" s="120"/>
      <c r="D72" s="122"/>
      <c r="E72" s="123">
        <f>E73</f>
        <v>751.3</v>
      </c>
      <c r="F72" s="181"/>
      <c r="G72" s="181">
        <f>'СВОДНАЯ БР Изм.ноябрь 08.11. '!E71</f>
        <v>751.3</v>
      </c>
      <c r="H72" s="181">
        <f t="shared" si="5"/>
        <v>0</v>
      </c>
    </row>
    <row r="73" spans="1:8" ht="18.75" x14ac:dyDescent="0.3">
      <c r="A73" s="121" t="s">
        <v>169</v>
      </c>
      <c r="B73" s="120" t="s">
        <v>171</v>
      </c>
      <c r="C73" s="120"/>
      <c r="D73" s="122"/>
      <c r="E73" s="123">
        <f>E75</f>
        <v>751.3</v>
      </c>
      <c r="F73" s="181"/>
      <c r="G73" s="181">
        <f>'СВОДНАЯ БР Изм.ноябрь 08.11. '!E72</f>
        <v>751.3</v>
      </c>
      <c r="H73" s="181">
        <f t="shared" si="5"/>
        <v>0</v>
      </c>
    </row>
    <row r="74" spans="1:8" ht="56.25" x14ac:dyDescent="0.3">
      <c r="A74" s="124" t="s">
        <v>170</v>
      </c>
      <c r="B74" s="120" t="s">
        <v>171</v>
      </c>
      <c r="C74" s="120"/>
      <c r="D74" s="122"/>
      <c r="E74" s="123">
        <f>E75</f>
        <v>751.3</v>
      </c>
      <c r="F74" s="181"/>
      <c r="G74" s="181">
        <f>'СВОДНАЯ БР Изм.ноябрь 08.11. '!E73</f>
        <v>751.3</v>
      </c>
      <c r="H74" s="181">
        <f t="shared" si="5"/>
        <v>0</v>
      </c>
    </row>
    <row r="75" spans="1:8" ht="56.25" x14ac:dyDescent="0.3">
      <c r="A75" s="125" t="s">
        <v>172</v>
      </c>
      <c r="B75" s="120" t="s">
        <v>171</v>
      </c>
      <c r="C75" s="120" t="s">
        <v>173</v>
      </c>
      <c r="D75" s="122"/>
      <c r="E75" s="123">
        <f>E76+E78</f>
        <v>751.3</v>
      </c>
      <c r="F75" s="181"/>
      <c r="G75" s="181">
        <f>'СВОДНАЯ БР Изм.ноябрь 08.11. '!E74</f>
        <v>751.3</v>
      </c>
      <c r="H75" s="181">
        <f t="shared" si="5"/>
        <v>0</v>
      </c>
    </row>
    <row r="76" spans="1:8" ht="75" x14ac:dyDescent="0.3">
      <c r="A76" s="126" t="s">
        <v>124</v>
      </c>
      <c r="B76" s="127" t="s">
        <v>171</v>
      </c>
      <c r="C76" s="127" t="s">
        <v>173</v>
      </c>
      <c r="D76" s="128">
        <v>100</v>
      </c>
      <c r="E76" s="129">
        <f>E77</f>
        <v>637.79999999999995</v>
      </c>
      <c r="F76" s="181"/>
      <c r="G76" s="181">
        <f>'СВОДНАЯ БР Изм.ноябрь 08.11. '!E75</f>
        <v>637.79999999999995</v>
      </c>
      <c r="H76" s="181">
        <f t="shared" si="5"/>
        <v>0</v>
      </c>
    </row>
    <row r="77" spans="1:8" ht="18.75" x14ac:dyDescent="0.3">
      <c r="A77" s="130" t="s">
        <v>174</v>
      </c>
      <c r="B77" s="127" t="s">
        <v>171</v>
      </c>
      <c r="C77" s="127" t="s">
        <v>173</v>
      </c>
      <c r="D77" s="128">
        <v>110</v>
      </c>
      <c r="E77" s="129">
        <f>610.4+18.1+9.3</f>
        <v>637.79999999999995</v>
      </c>
      <c r="F77" s="181"/>
      <c r="G77" s="181">
        <f>'СВОДНАЯ БР Изм.ноябрь 08.11. '!E76</f>
        <v>637.79999999999995</v>
      </c>
      <c r="H77" s="181">
        <f t="shared" si="5"/>
        <v>0</v>
      </c>
    </row>
    <row r="78" spans="1:8" ht="37.5" x14ac:dyDescent="0.3">
      <c r="A78" s="94" t="s">
        <v>134</v>
      </c>
      <c r="B78" s="127" t="s">
        <v>171</v>
      </c>
      <c r="C78" s="127" t="s">
        <v>173</v>
      </c>
      <c r="D78" s="128">
        <v>200</v>
      </c>
      <c r="E78" s="129">
        <f>E79</f>
        <v>113.50000000000001</v>
      </c>
      <c r="F78" s="181"/>
      <c r="G78" s="181">
        <f>'СВОДНАЯ БР Изм.ноябрь 08.11. '!E77</f>
        <v>113.50000000000001</v>
      </c>
      <c r="H78" s="181">
        <f t="shared" si="5"/>
        <v>0</v>
      </c>
    </row>
    <row r="79" spans="1:8" ht="37.5" x14ac:dyDescent="0.3">
      <c r="A79" s="94" t="s">
        <v>135</v>
      </c>
      <c r="B79" s="127" t="s">
        <v>171</v>
      </c>
      <c r="C79" s="127" t="s">
        <v>173</v>
      </c>
      <c r="D79" s="128">
        <v>240</v>
      </c>
      <c r="E79" s="131">
        <f>131.4-18.1+0.2</f>
        <v>113.50000000000001</v>
      </c>
      <c r="F79" s="181"/>
      <c r="G79" s="181">
        <f>'СВОДНАЯ БР Изм.ноябрь 08.11. '!E78</f>
        <v>113.50000000000001</v>
      </c>
      <c r="H79" s="181">
        <f t="shared" si="5"/>
        <v>0</v>
      </c>
    </row>
    <row r="80" spans="1:8" ht="18.75" x14ac:dyDescent="0.3">
      <c r="A80" s="121" t="s">
        <v>175</v>
      </c>
      <c r="B80" s="120" t="s">
        <v>271</v>
      </c>
      <c r="C80" s="120"/>
      <c r="D80" s="211"/>
      <c r="E80" s="140">
        <f>E81</f>
        <v>35264.5</v>
      </c>
      <c r="F80" s="181"/>
      <c r="G80" s="181">
        <f>'СВОДНАЯ БР Изм.ноябрь 08.11. '!E79</f>
        <v>35264.5</v>
      </c>
      <c r="H80" s="181">
        <f>E80-G80</f>
        <v>0</v>
      </c>
    </row>
    <row r="81" spans="1:8" ht="18" customHeight="1" x14ac:dyDescent="0.3">
      <c r="A81" s="121" t="s">
        <v>177</v>
      </c>
      <c r="B81" s="120" t="s">
        <v>178</v>
      </c>
      <c r="C81" s="120"/>
      <c r="D81" s="211"/>
      <c r="E81" s="180">
        <f>E82+E89</f>
        <v>35264.5</v>
      </c>
      <c r="F81" s="181"/>
      <c r="G81" s="181">
        <f>'СВОДНАЯ БР Изм.ноябрь 08.11. '!E80</f>
        <v>35264.5</v>
      </c>
      <c r="H81" s="181">
        <f t="shared" ref="H81:H138" si="6">E81-G81</f>
        <v>0</v>
      </c>
    </row>
    <row r="82" spans="1:8" ht="54" customHeight="1" x14ac:dyDescent="0.3">
      <c r="A82" s="106" t="s">
        <v>195</v>
      </c>
      <c r="B82" s="133" t="s">
        <v>178</v>
      </c>
      <c r="C82" s="96" t="s">
        <v>196</v>
      </c>
      <c r="D82" s="119"/>
      <c r="E82" s="134">
        <f>E83+E85+E87</f>
        <v>9159.5</v>
      </c>
      <c r="F82" s="181"/>
      <c r="G82" s="181">
        <f>'СВОДНАЯ БР Изм.ноябрь 08.11. '!E81</f>
        <v>9159.5</v>
      </c>
      <c r="H82" s="181">
        <f t="shared" si="6"/>
        <v>0</v>
      </c>
    </row>
    <row r="83" spans="1:8" ht="84" customHeight="1" x14ac:dyDescent="0.3">
      <c r="A83" s="94" t="s">
        <v>124</v>
      </c>
      <c r="B83" s="100" t="s">
        <v>178</v>
      </c>
      <c r="C83" s="100" t="s">
        <v>196</v>
      </c>
      <c r="D83" s="91">
        <v>100</v>
      </c>
      <c r="E83" s="92">
        <f>E84</f>
        <v>8066.8</v>
      </c>
      <c r="F83" s="181"/>
      <c r="G83" s="181">
        <f>'СВОДНАЯ БР Изм.ноябрь 08.11. '!E82</f>
        <v>8066.8</v>
      </c>
      <c r="H83" s="181">
        <f t="shared" si="6"/>
        <v>0</v>
      </c>
    </row>
    <row r="84" spans="1:8" ht="18" customHeight="1" x14ac:dyDescent="0.3">
      <c r="A84" s="135" t="s">
        <v>174</v>
      </c>
      <c r="B84" s="100" t="s">
        <v>178</v>
      </c>
      <c r="C84" s="100" t="s">
        <v>196</v>
      </c>
      <c r="D84" s="91">
        <v>110</v>
      </c>
      <c r="E84" s="92">
        <v>8066.8</v>
      </c>
      <c r="F84" s="181"/>
      <c r="G84" s="181">
        <f>'СВОДНАЯ БР Изм.ноябрь 08.11. '!E83</f>
        <v>8066.8</v>
      </c>
      <c r="H84" s="181">
        <f t="shared" si="6"/>
        <v>0</v>
      </c>
    </row>
    <row r="85" spans="1:8" ht="48" customHeight="1" x14ac:dyDescent="0.3">
      <c r="A85" s="94" t="s">
        <v>134</v>
      </c>
      <c r="B85" s="98" t="s">
        <v>178</v>
      </c>
      <c r="C85" s="98" t="s">
        <v>196</v>
      </c>
      <c r="D85" s="91">
        <v>200</v>
      </c>
      <c r="E85" s="118">
        <f>E86</f>
        <v>1031.7</v>
      </c>
      <c r="F85" s="181"/>
      <c r="G85" s="181">
        <f>'СВОДНАЯ БР Изм.ноябрь 08.11. '!E84</f>
        <v>1031.6999999999998</v>
      </c>
      <c r="H85" s="181">
        <f t="shared" si="6"/>
        <v>0</v>
      </c>
    </row>
    <row r="86" spans="1:8" ht="18" customHeight="1" x14ac:dyDescent="0.3">
      <c r="A86" s="94" t="s">
        <v>135</v>
      </c>
      <c r="B86" s="98" t="s">
        <v>178</v>
      </c>
      <c r="C86" s="98" t="s">
        <v>196</v>
      </c>
      <c r="D86" s="91">
        <v>240</v>
      </c>
      <c r="E86" s="118">
        <f>833.8+197.9</f>
        <v>1031.7</v>
      </c>
      <c r="F86" s="181"/>
      <c r="G86" s="181">
        <f>'СВОДНАЯ БР Изм.ноябрь 08.11. '!E85</f>
        <v>1031.6999999999998</v>
      </c>
      <c r="H86" s="181">
        <f t="shared" si="6"/>
        <v>0</v>
      </c>
    </row>
    <row r="87" spans="1:8" ht="18" customHeight="1" x14ac:dyDescent="0.3">
      <c r="A87" s="105" t="s">
        <v>136</v>
      </c>
      <c r="B87" s="98" t="s">
        <v>178</v>
      </c>
      <c r="C87" s="98" t="s">
        <v>196</v>
      </c>
      <c r="D87" s="91">
        <v>800</v>
      </c>
      <c r="E87" s="118">
        <f>E88</f>
        <v>61</v>
      </c>
      <c r="F87" s="181"/>
      <c r="G87" s="181">
        <f>'СВОДНАЯ БР Изм.ноябрь 08.11. '!E86</f>
        <v>61</v>
      </c>
      <c r="H87" s="181">
        <f t="shared" si="6"/>
        <v>0</v>
      </c>
    </row>
    <row r="88" spans="1:8" ht="18" customHeight="1" x14ac:dyDescent="0.3">
      <c r="A88" s="105" t="s">
        <v>137</v>
      </c>
      <c r="B88" s="98" t="s">
        <v>178</v>
      </c>
      <c r="C88" s="98" t="s">
        <v>196</v>
      </c>
      <c r="D88" s="91">
        <v>850</v>
      </c>
      <c r="E88" s="118">
        <f>321-260</f>
        <v>61</v>
      </c>
      <c r="F88" s="181"/>
      <c r="G88" s="181">
        <f>'СВОДНАЯ БР Изм.ноябрь 08.11. '!E87</f>
        <v>61</v>
      </c>
      <c r="H88" s="181">
        <f t="shared" si="6"/>
        <v>0</v>
      </c>
    </row>
    <row r="89" spans="1:8" ht="60.75" customHeight="1" x14ac:dyDescent="0.3">
      <c r="A89" s="124" t="s">
        <v>170</v>
      </c>
      <c r="B89" s="120" t="s">
        <v>178</v>
      </c>
      <c r="C89" s="120"/>
      <c r="D89" s="211"/>
      <c r="E89" s="180">
        <f>E90+E93+E96+E99+E102+E105+E108+E111</f>
        <v>26105</v>
      </c>
      <c r="F89" s="181"/>
      <c r="G89" s="181">
        <f>'СВОДНАЯ БР Изм.ноябрь 08.11. '!E88</f>
        <v>26105</v>
      </c>
      <c r="H89" s="181">
        <f t="shared" si="6"/>
        <v>0</v>
      </c>
    </row>
    <row r="90" spans="1:8" ht="54" customHeight="1" x14ac:dyDescent="0.3">
      <c r="A90" s="106" t="s">
        <v>179</v>
      </c>
      <c r="B90" s="120" t="s">
        <v>178</v>
      </c>
      <c r="C90" s="120" t="s">
        <v>180</v>
      </c>
      <c r="D90" s="211"/>
      <c r="E90" s="180">
        <f>E91</f>
        <v>5017.7</v>
      </c>
      <c r="F90" s="181"/>
      <c r="G90" s="181">
        <f>'СВОДНАЯ БР Изм.ноябрь 08.11. '!E89</f>
        <v>5017.7</v>
      </c>
      <c r="H90" s="181">
        <f t="shared" si="6"/>
        <v>0</v>
      </c>
    </row>
    <row r="91" spans="1:8" ht="37.5" x14ac:dyDescent="0.3">
      <c r="A91" s="94" t="s">
        <v>272</v>
      </c>
      <c r="B91" s="127" t="s">
        <v>178</v>
      </c>
      <c r="C91" s="127" t="s">
        <v>180</v>
      </c>
      <c r="D91" s="142">
        <v>200</v>
      </c>
      <c r="E91" s="129">
        <f>E92</f>
        <v>5017.7</v>
      </c>
      <c r="F91" s="181"/>
      <c r="G91" s="181">
        <f>'СВОДНАЯ БР Изм.ноябрь 08.11. '!E90</f>
        <v>5017.7</v>
      </c>
      <c r="H91" s="181">
        <f t="shared" si="6"/>
        <v>0</v>
      </c>
    </row>
    <row r="92" spans="1:8" ht="37.5" x14ac:dyDescent="0.3">
      <c r="A92" s="94" t="s">
        <v>135</v>
      </c>
      <c r="B92" s="127" t="s">
        <v>178</v>
      </c>
      <c r="C92" s="127" t="s">
        <v>180</v>
      </c>
      <c r="D92" s="142">
        <v>240</v>
      </c>
      <c r="E92" s="129">
        <f>2500+2453+43+21.7</f>
        <v>5017.7</v>
      </c>
      <c r="F92" s="181"/>
      <c r="G92" s="181">
        <f>'СВОДНАЯ БР Изм.ноябрь 08.11. '!E91</f>
        <v>5017.7</v>
      </c>
      <c r="H92" s="181">
        <f t="shared" si="6"/>
        <v>0</v>
      </c>
    </row>
    <row r="93" spans="1:8" s="85" customFormat="1" ht="37.5" hidden="1" x14ac:dyDescent="0.3">
      <c r="A93" s="106" t="s">
        <v>181</v>
      </c>
      <c r="B93" s="103" t="s">
        <v>178</v>
      </c>
      <c r="C93" s="103" t="s">
        <v>182</v>
      </c>
      <c r="D93" s="91"/>
      <c r="E93" s="107">
        <f>SUM(E94)</f>
        <v>0</v>
      </c>
      <c r="G93" s="181">
        <f>'СВОДНАЯ БР Изм.ноябрь 08.11. '!E92</f>
        <v>721.4</v>
      </c>
      <c r="H93" s="181">
        <f t="shared" si="6"/>
        <v>-721.4</v>
      </c>
    </row>
    <row r="94" spans="1:8" s="85" customFormat="1" ht="37.5" hidden="1" x14ac:dyDescent="0.3">
      <c r="A94" s="94" t="s">
        <v>134</v>
      </c>
      <c r="B94" s="90" t="s">
        <v>178</v>
      </c>
      <c r="C94" s="90" t="s">
        <v>182</v>
      </c>
      <c r="D94" s="91">
        <v>200</v>
      </c>
      <c r="E94" s="212">
        <f>SUM(E95)</f>
        <v>0</v>
      </c>
      <c r="G94" s="181">
        <f>'СВОДНАЯ БР Изм.ноябрь 08.11. '!E93</f>
        <v>721.4</v>
      </c>
      <c r="H94" s="181">
        <f t="shared" si="6"/>
        <v>-721.4</v>
      </c>
    </row>
    <row r="95" spans="1:8" s="85" customFormat="1" ht="37.5" hidden="1" x14ac:dyDescent="0.3">
      <c r="A95" s="94" t="s">
        <v>135</v>
      </c>
      <c r="B95" s="90" t="s">
        <v>178</v>
      </c>
      <c r="C95" s="90" t="s">
        <v>182</v>
      </c>
      <c r="D95" s="91">
        <v>240</v>
      </c>
      <c r="E95" s="213">
        <f>837.9-0.3-837.6</f>
        <v>0</v>
      </c>
      <c r="G95" s="181">
        <f>'СВОДНАЯ БР Изм.ноябрь 08.11. '!E94</f>
        <v>721.4</v>
      </c>
      <c r="H95" s="181">
        <f t="shared" si="6"/>
        <v>-721.4</v>
      </c>
    </row>
    <row r="96" spans="1:8" ht="18.75" x14ac:dyDescent="0.3">
      <c r="A96" s="121" t="s">
        <v>183</v>
      </c>
      <c r="B96" s="120" t="s">
        <v>178</v>
      </c>
      <c r="C96" s="120" t="s">
        <v>184</v>
      </c>
      <c r="D96" s="211"/>
      <c r="E96" s="180">
        <f>E97</f>
        <v>721.4</v>
      </c>
      <c r="F96" s="181"/>
      <c r="G96" s="181">
        <f>'СВОДНАЯ БР Изм.ноябрь 08.11. '!E92</f>
        <v>721.4</v>
      </c>
      <c r="H96" s="181">
        <f t="shared" si="6"/>
        <v>0</v>
      </c>
    </row>
    <row r="97" spans="1:8" ht="37.5" x14ac:dyDescent="0.3">
      <c r="A97" s="94" t="s">
        <v>134</v>
      </c>
      <c r="B97" s="127" t="s">
        <v>178</v>
      </c>
      <c r="C97" s="127" t="s">
        <v>184</v>
      </c>
      <c r="D97" s="142">
        <v>200</v>
      </c>
      <c r="E97" s="129">
        <f>E98</f>
        <v>721.4</v>
      </c>
      <c r="F97" s="181"/>
      <c r="G97" s="181">
        <f>'СВОДНАЯ БР Изм.ноябрь 08.11. '!E93</f>
        <v>721.4</v>
      </c>
      <c r="H97" s="181">
        <f t="shared" si="6"/>
        <v>0</v>
      </c>
    </row>
    <row r="98" spans="1:8" ht="37.5" x14ac:dyDescent="0.3">
      <c r="A98" s="94" t="s">
        <v>135</v>
      </c>
      <c r="B98" s="127" t="s">
        <v>178</v>
      </c>
      <c r="C98" s="127" t="s">
        <v>184</v>
      </c>
      <c r="D98" s="142">
        <v>240</v>
      </c>
      <c r="E98" s="131">
        <f>800+571-649.6</f>
        <v>721.4</v>
      </c>
      <c r="F98" s="181"/>
      <c r="G98" s="181">
        <f>'СВОДНАЯ БР Изм.ноябрь 08.11. '!E94</f>
        <v>721.4</v>
      </c>
      <c r="H98" s="181">
        <f t="shared" si="6"/>
        <v>0</v>
      </c>
    </row>
    <row r="99" spans="1:8" ht="75" x14ac:dyDescent="0.3">
      <c r="A99" s="106" t="s">
        <v>273</v>
      </c>
      <c r="B99" s="120" t="s">
        <v>178</v>
      </c>
      <c r="C99" s="120" t="s">
        <v>186</v>
      </c>
      <c r="D99" s="211"/>
      <c r="E99" s="140">
        <f>E100</f>
        <v>826.3</v>
      </c>
      <c r="F99" s="181"/>
      <c r="G99" s="181">
        <f>'СВОДНАЯ БР Изм.ноябрь 08.11. '!E95</f>
        <v>826.3</v>
      </c>
      <c r="H99" s="181">
        <f t="shared" si="6"/>
        <v>0</v>
      </c>
    </row>
    <row r="100" spans="1:8" ht="37.5" x14ac:dyDescent="0.3">
      <c r="A100" s="94" t="s">
        <v>134</v>
      </c>
      <c r="B100" s="127" t="s">
        <v>178</v>
      </c>
      <c r="C100" s="127" t="s">
        <v>186</v>
      </c>
      <c r="D100" s="142">
        <v>200</v>
      </c>
      <c r="E100" s="129">
        <f>E101</f>
        <v>826.3</v>
      </c>
      <c r="F100" s="181"/>
      <c r="G100" s="181">
        <f>'СВОДНАЯ БР Изм.ноябрь 08.11. '!E96</f>
        <v>826.3</v>
      </c>
      <c r="H100" s="181">
        <f t="shared" si="6"/>
        <v>0</v>
      </c>
    </row>
    <row r="101" spans="1:8" ht="37.5" x14ac:dyDescent="0.3">
      <c r="A101" s="94" t="s">
        <v>135</v>
      </c>
      <c r="B101" s="127" t="s">
        <v>178</v>
      </c>
      <c r="C101" s="127" t="s">
        <v>186</v>
      </c>
      <c r="D101" s="142">
        <v>240</v>
      </c>
      <c r="E101" s="129">
        <f>500+256.5+69.8</f>
        <v>826.3</v>
      </c>
      <c r="F101" s="181"/>
      <c r="G101" s="181">
        <f>'СВОДНАЯ БР Изм.ноябрь 08.11. '!E97</f>
        <v>826.3</v>
      </c>
      <c r="H101" s="181">
        <f t="shared" si="6"/>
        <v>0</v>
      </c>
    </row>
    <row r="102" spans="1:8" ht="180" customHeight="1" x14ac:dyDescent="0.3">
      <c r="A102" s="106" t="s">
        <v>187</v>
      </c>
      <c r="B102" s="120" t="s">
        <v>178</v>
      </c>
      <c r="C102" s="120" t="s">
        <v>188</v>
      </c>
      <c r="D102" s="211"/>
      <c r="E102" s="180">
        <f>E103</f>
        <v>9603</v>
      </c>
      <c r="F102" s="181"/>
      <c r="G102" s="181">
        <f>'СВОДНАЯ БР Изм.ноябрь 08.11. '!E98</f>
        <v>9603</v>
      </c>
      <c r="H102" s="181">
        <f t="shared" si="6"/>
        <v>0</v>
      </c>
    </row>
    <row r="103" spans="1:8" ht="37.5" x14ac:dyDescent="0.3">
      <c r="A103" s="94" t="s">
        <v>134</v>
      </c>
      <c r="B103" s="127" t="s">
        <v>178</v>
      </c>
      <c r="C103" s="127" t="s">
        <v>188</v>
      </c>
      <c r="D103" s="142">
        <v>200</v>
      </c>
      <c r="E103" s="129">
        <f>E104</f>
        <v>9603</v>
      </c>
      <c r="F103" s="181"/>
      <c r="G103" s="181">
        <f>'СВОДНАЯ БР Изм.ноябрь 08.11. '!E99</f>
        <v>9603</v>
      </c>
      <c r="H103" s="181">
        <f t="shared" si="6"/>
        <v>0</v>
      </c>
    </row>
    <row r="104" spans="1:8" ht="37.5" x14ac:dyDescent="0.3">
      <c r="A104" s="94" t="s">
        <v>135</v>
      </c>
      <c r="B104" s="127" t="s">
        <v>178</v>
      </c>
      <c r="C104" s="127" t="s">
        <v>188</v>
      </c>
      <c r="D104" s="142">
        <v>240</v>
      </c>
      <c r="E104" s="129">
        <f>7000+1228+1375</f>
        <v>9603</v>
      </c>
      <c r="F104" s="181"/>
      <c r="G104" s="181">
        <f>'СВОДНАЯ БР Изм.ноябрь 08.11. '!E100</f>
        <v>9603</v>
      </c>
      <c r="H104" s="181">
        <f t="shared" si="6"/>
        <v>0</v>
      </c>
    </row>
    <row r="105" spans="1:8" ht="57.75" customHeight="1" x14ac:dyDescent="0.3">
      <c r="A105" s="106" t="s">
        <v>189</v>
      </c>
      <c r="B105" s="120" t="s">
        <v>178</v>
      </c>
      <c r="C105" s="120" t="s">
        <v>190</v>
      </c>
      <c r="D105" s="211"/>
      <c r="E105" s="180">
        <f>E106</f>
        <v>4609</v>
      </c>
      <c r="F105" s="181"/>
      <c r="G105" s="181">
        <f>'СВОДНАЯ БР Изм.ноябрь 08.11. '!E101</f>
        <v>4609</v>
      </c>
      <c r="H105" s="181">
        <f t="shared" si="6"/>
        <v>0</v>
      </c>
    </row>
    <row r="106" spans="1:8" ht="37.5" x14ac:dyDescent="0.3">
      <c r="A106" s="94" t="s">
        <v>134</v>
      </c>
      <c r="B106" s="127" t="s">
        <v>178</v>
      </c>
      <c r="C106" s="127" t="s">
        <v>190</v>
      </c>
      <c r="D106" s="142">
        <v>200</v>
      </c>
      <c r="E106" s="129">
        <f>E107</f>
        <v>4609</v>
      </c>
      <c r="F106" s="181"/>
      <c r="G106" s="181">
        <f>'СВОДНАЯ БР Изм.ноябрь 08.11. '!E102</f>
        <v>4609</v>
      </c>
      <c r="H106" s="181">
        <f t="shared" si="6"/>
        <v>0</v>
      </c>
    </row>
    <row r="107" spans="1:8" ht="37.5" x14ac:dyDescent="0.3">
      <c r="A107" s="94" t="s">
        <v>135</v>
      </c>
      <c r="B107" s="127" t="s">
        <v>178</v>
      </c>
      <c r="C107" s="127" t="s">
        <v>190</v>
      </c>
      <c r="D107" s="142">
        <v>240</v>
      </c>
      <c r="E107" s="131">
        <f>9000-2453-1811-127</f>
        <v>4609</v>
      </c>
      <c r="F107" s="181"/>
      <c r="G107" s="181">
        <f>'СВОДНАЯ БР Изм.ноябрь 08.11. '!E103</f>
        <v>4609</v>
      </c>
      <c r="H107" s="181">
        <f t="shared" si="6"/>
        <v>0</v>
      </c>
    </row>
    <row r="108" spans="1:8" ht="48.75" customHeight="1" x14ac:dyDescent="0.3">
      <c r="A108" s="106" t="s">
        <v>191</v>
      </c>
      <c r="B108" s="120" t="s">
        <v>178</v>
      </c>
      <c r="C108" s="120" t="s">
        <v>192</v>
      </c>
      <c r="D108" s="211"/>
      <c r="E108" s="180">
        <f>E109</f>
        <v>4862</v>
      </c>
      <c r="F108" s="181"/>
      <c r="G108" s="181">
        <f>'СВОДНАЯ БР Изм.ноябрь 08.11. '!E104</f>
        <v>4862</v>
      </c>
      <c r="H108" s="181">
        <f t="shared" si="6"/>
        <v>0</v>
      </c>
    </row>
    <row r="109" spans="1:8" ht="37.5" x14ac:dyDescent="0.3">
      <c r="A109" s="94" t="s">
        <v>134</v>
      </c>
      <c r="B109" s="127" t="s">
        <v>178</v>
      </c>
      <c r="C109" s="127" t="s">
        <v>192</v>
      </c>
      <c r="D109" s="142">
        <v>200</v>
      </c>
      <c r="E109" s="129">
        <f>E110</f>
        <v>4862</v>
      </c>
      <c r="F109" s="181"/>
      <c r="G109" s="181">
        <f>'СВОДНАЯ БР Изм.ноябрь 08.11. '!E105</f>
        <v>4862</v>
      </c>
      <c r="H109" s="181">
        <f t="shared" si="6"/>
        <v>0</v>
      </c>
    </row>
    <row r="110" spans="1:8" ht="37.5" x14ac:dyDescent="0.3">
      <c r="A110" s="94" t="s">
        <v>135</v>
      </c>
      <c r="B110" s="127" t="s">
        <v>178</v>
      </c>
      <c r="C110" s="127" t="s">
        <v>192</v>
      </c>
      <c r="D110" s="205">
        <v>240</v>
      </c>
      <c r="E110" s="129">
        <f>3176.5+2230.1-544.6</f>
        <v>4862</v>
      </c>
      <c r="F110" s="181"/>
      <c r="G110" s="181">
        <f>'СВОДНАЯ БР Изм.ноябрь 08.11. '!E106</f>
        <v>4862</v>
      </c>
      <c r="H110" s="181">
        <f t="shared" si="6"/>
        <v>0</v>
      </c>
    </row>
    <row r="111" spans="1:8" ht="46.5" customHeight="1" x14ac:dyDescent="0.3">
      <c r="A111" s="106" t="s">
        <v>193</v>
      </c>
      <c r="B111" s="120" t="s">
        <v>178</v>
      </c>
      <c r="C111" s="120" t="s">
        <v>194</v>
      </c>
      <c r="D111" s="211"/>
      <c r="E111" s="140">
        <f>E112</f>
        <v>465.6</v>
      </c>
      <c r="F111" s="181"/>
      <c r="G111" s="181">
        <f>'СВОДНАЯ БР Изм.ноябрь 08.11. '!E107</f>
        <v>465.6</v>
      </c>
      <c r="H111" s="181">
        <f t="shared" si="6"/>
        <v>0</v>
      </c>
    </row>
    <row r="112" spans="1:8" ht="37.5" x14ac:dyDescent="0.3">
      <c r="A112" s="94" t="s">
        <v>134</v>
      </c>
      <c r="B112" s="127" t="s">
        <v>178</v>
      </c>
      <c r="C112" s="127" t="s">
        <v>194</v>
      </c>
      <c r="D112" s="142">
        <v>200</v>
      </c>
      <c r="E112" s="131">
        <f>E113</f>
        <v>465.6</v>
      </c>
      <c r="F112" s="181"/>
      <c r="G112" s="181">
        <f>'СВОДНАЯ БР Изм.ноябрь 08.11. '!E108</f>
        <v>465.6</v>
      </c>
      <c r="H112" s="181">
        <f t="shared" si="6"/>
        <v>0</v>
      </c>
    </row>
    <row r="113" spans="1:8" ht="37.5" x14ac:dyDescent="0.3">
      <c r="A113" s="94" t="s">
        <v>135</v>
      </c>
      <c r="B113" s="127" t="s">
        <v>178</v>
      </c>
      <c r="C113" s="127" t="s">
        <v>194</v>
      </c>
      <c r="D113" s="142">
        <v>240</v>
      </c>
      <c r="E113" s="129">
        <f>100+300+65.6</f>
        <v>465.6</v>
      </c>
      <c r="F113" s="181"/>
      <c r="G113" s="181">
        <f>'СВОДНАЯ БР Изм.ноябрь 08.11. '!E109</f>
        <v>465.6</v>
      </c>
      <c r="H113" s="181">
        <f t="shared" si="6"/>
        <v>0</v>
      </c>
    </row>
    <row r="114" spans="1:8" ht="18.75" x14ac:dyDescent="0.3">
      <c r="A114" s="121" t="s">
        <v>197</v>
      </c>
      <c r="B114" s="120" t="s">
        <v>274</v>
      </c>
      <c r="C114" s="120"/>
      <c r="D114" s="211"/>
      <c r="E114" s="180">
        <f>E115+E119</f>
        <v>722.3</v>
      </c>
      <c r="F114" s="181"/>
      <c r="G114" s="181">
        <f>'СВОДНАЯ БР Изм.ноябрь 08.11. '!E110</f>
        <v>722.3</v>
      </c>
      <c r="H114" s="181">
        <f t="shared" si="6"/>
        <v>0</v>
      </c>
    </row>
    <row r="115" spans="1:8" ht="37.5" x14ac:dyDescent="0.3">
      <c r="A115" s="106" t="s">
        <v>199</v>
      </c>
      <c r="B115" s="120" t="s">
        <v>201</v>
      </c>
      <c r="C115" s="120"/>
      <c r="D115" s="211"/>
      <c r="E115" s="180">
        <f>E116</f>
        <v>50.300000000000011</v>
      </c>
      <c r="F115" s="181"/>
      <c r="G115" s="181">
        <f>'СВОДНАЯ БР Изм.ноябрь 08.11. '!E111</f>
        <v>50.300000000000011</v>
      </c>
      <c r="H115" s="181">
        <f t="shared" si="6"/>
        <v>0</v>
      </c>
    </row>
    <row r="116" spans="1:8" ht="215.25" customHeight="1" x14ac:dyDescent="0.3">
      <c r="A116" s="136" t="s">
        <v>200</v>
      </c>
      <c r="B116" s="120" t="s">
        <v>201</v>
      </c>
      <c r="C116" s="120" t="s">
        <v>202</v>
      </c>
      <c r="D116" s="211"/>
      <c r="E116" s="180">
        <f>E117</f>
        <v>50.300000000000011</v>
      </c>
      <c r="F116" s="181"/>
      <c r="G116" s="181">
        <f>'СВОДНАЯ БР Изм.ноябрь 08.11. '!E112</f>
        <v>50.300000000000011</v>
      </c>
      <c r="H116" s="181">
        <f t="shared" si="6"/>
        <v>0</v>
      </c>
    </row>
    <row r="117" spans="1:8" ht="37.5" x14ac:dyDescent="0.3">
      <c r="A117" s="94" t="s">
        <v>134</v>
      </c>
      <c r="B117" s="127" t="s">
        <v>201</v>
      </c>
      <c r="C117" s="127" t="s">
        <v>202</v>
      </c>
      <c r="D117" s="137">
        <v>200</v>
      </c>
      <c r="E117" s="129">
        <f>E118</f>
        <v>50.300000000000011</v>
      </c>
      <c r="F117" s="181"/>
      <c r="G117" s="181">
        <f>'СВОДНАЯ БР Изм.ноябрь 08.11. '!E113</f>
        <v>50.300000000000011</v>
      </c>
      <c r="H117" s="181">
        <f t="shared" si="6"/>
        <v>0</v>
      </c>
    </row>
    <row r="118" spans="1:8" ht="37.5" x14ac:dyDescent="0.3">
      <c r="A118" s="94" t="s">
        <v>135</v>
      </c>
      <c r="B118" s="127" t="s">
        <v>201</v>
      </c>
      <c r="C118" s="127" t="s">
        <v>202</v>
      </c>
      <c r="D118" s="137">
        <v>240</v>
      </c>
      <c r="E118" s="129">
        <f>150.3-100</f>
        <v>50.300000000000011</v>
      </c>
      <c r="F118" s="181"/>
      <c r="G118" s="181">
        <f>'СВОДНАЯ БР Изм.ноябрь 08.11. '!E114</f>
        <v>50.300000000000011</v>
      </c>
      <c r="H118" s="181">
        <f t="shared" si="6"/>
        <v>0</v>
      </c>
    </row>
    <row r="119" spans="1:8" ht="18.75" x14ac:dyDescent="0.3">
      <c r="A119" s="106" t="s">
        <v>206</v>
      </c>
      <c r="B119" s="120" t="s">
        <v>208</v>
      </c>
      <c r="C119" s="120"/>
      <c r="D119" s="207"/>
      <c r="E119" s="180">
        <f>E120+E123</f>
        <v>672</v>
      </c>
      <c r="F119" s="181"/>
      <c r="G119" s="181">
        <f>'СВОДНАЯ БР Изм.ноябрь 08.11. '!E115</f>
        <v>672</v>
      </c>
      <c r="H119" s="181">
        <f t="shared" si="6"/>
        <v>0</v>
      </c>
    </row>
    <row r="120" spans="1:8" ht="56.25" x14ac:dyDescent="0.3">
      <c r="A120" s="106" t="s">
        <v>207</v>
      </c>
      <c r="B120" s="209" t="s">
        <v>208</v>
      </c>
      <c r="C120" s="120" t="s">
        <v>209</v>
      </c>
      <c r="D120" s="152"/>
      <c r="E120" s="200">
        <f>E121</f>
        <v>107</v>
      </c>
      <c r="F120" s="181"/>
      <c r="G120" s="181">
        <f>'СВОДНАЯ БР Изм.ноябрь 08.11. '!E116</f>
        <v>107</v>
      </c>
      <c r="H120" s="181">
        <f t="shared" si="6"/>
        <v>0</v>
      </c>
    </row>
    <row r="121" spans="1:8" ht="37.5" x14ac:dyDescent="0.3">
      <c r="A121" s="94" t="s">
        <v>134</v>
      </c>
      <c r="B121" s="214" t="s">
        <v>208</v>
      </c>
      <c r="C121" s="127" t="s">
        <v>209</v>
      </c>
      <c r="D121" s="128">
        <v>200</v>
      </c>
      <c r="E121" s="129">
        <f>E122</f>
        <v>107</v>
      </c>
      <c r="F121" s="181"/>
      <c r="G121" s="181">
        <f>'СВОДНАЯ БР Изм.ноябрь 08.11. '!E117</f>
        <v>107</v>
      </c>
      <c r="H121" s="181">
        <f t="shared" si="6"/>
        <v>0</v>
      </c>
    </row>
    <row r="122" spans="1:8" ht="37.5" x14ac:dyDescent="0.3">
      <c r="A122" s="94" t="s">
        <v>135</v>
      </c>
      <c r="B122" s="214" t="s">
        <v>208</v>
      </c>
      <c r="C122" s="127" t="s">
        <v>209</v>
      </c>
      <c r="D122" s="128">
        <v>240</v>
      </c>
      <c r="E122" s="129">
        <v>107</v>
      </c>
      <c r="F122" s="181"/>
      <c r="G122" s="181">
        <f>'СВОДНАЯ БР Изм.ноябрь 08.11. '!E118</f>
        <v>107</v>
      </c>
      <c r="H122" s="181">
        <f t="shared" si="6"/>
        <v>0</v>
      </c>
    </row>
    <row r="123" spans="1:8" ht="45.75" customHeight="1" x14ac:dyDescent="0.3">
      <c r="A123" s="106" t="s">
        <v>203</v>
      </c>
      <c r="B123" s="209" t="s">
        <v>208</v>
      </c>
      <c r="C123" s="120"/>
      <c r="D123" s="204"/>
      <c r="E123" s="180">
        <f>E124+E127+E130+E133+E136</f>
        <v>565</v>
      </c>
      <c r="F123" s="181"/>
      <c r="G123" s="181">
        <f>'СВОДНАЯ БР Изм.ноябрь 08.11. '!E119</f>
        <v>565</v>
      </c>
      <c r="H123" s="181">
        <f t="shared" si="6"/>
        <v>0</v>
      </c>
    </row>
    <row r="124" spans="1:8" ht="37.5" x14ac:dyDescent="0.3">
      <c r="A124" s="106" t="s">
        <v>275</v>
      </c>
      <c r="B124" s="209" t="s">
        <v>208</v>
      </c>
      <c r="C124" s="120" t="s">
        <v>211</v>
      </c>
      <c r="D124" s="204"/>
      <c r="E124" s="200">
        <f>E125</f>
        <v>24</v>
      </c>
      <c r="F124" s="181"/>
      <c r="G124" s="181">
        <f>'СВОДНАЯ БР Изм.ноябрь 08.11. '!E120</f>
        <v>24</v>
      </c>
      <c r="H124" s="181">
        <f t="shared" si="6"/>
        <v>0</v>
      </c>
    </row>
    <row r="125" spans="1:8" ht="37.5" x14ac:dyDescent="0.3">
      <c r="A125" s="94" t="s">
        <v>134</v>
      </c>
      <c r="B125" s="214" t="s">
        <v>208</v>
      </c>
      <c r="C125" s="127" t="s">
        <v>211</v>
      </c>
      <c r="D125" s="128">
        <v>200</v>
      </c>
      <c r="E125" s="215">
        <f>E126</f>
        <v>24</v>
      </c>
      <c r="F125" s="181"/>
      <c r="G125" s="181">
        <f>'СВОДНАЯ БР Изм.ноябрь 08.11. '!E121</f>
        <v>24</v>
      </c>
      <c r="H125" s="181">
        <f t="shared" si="6"/>
        <v>0</v>
      </c>
    </row>
    <row r="126" spans="1:8" ht="37.5" x14ac:dyDescent="0.3">
      <c r="A126" s="94" t="s">
        <v>135</v>
      </c>
      <c r="B126" s="214" t="s">
        <v>208</v>
      </c>
      <c r="C126" s="127" t="s">
        <v>211</v>
      </c>
      <c r="D126" s="128">
        <v>240</v>
      </c>
      <c r="E126" s="215">
        <v>24</v>
      </c>
      <c r="F126" s="181"/>
      <c r="G126" s="181">
        <f>'СВОДНАЯ БР Изм.ноябрь 08.11. '!E122</f>
        <v>24</v>
      </c>
      <c r="H126" s="181">
        <f t="shared" si="6"/>
        <v>0</v>
      </c>
    </row>
    <row r="127" spans="1:8" ht="37.5" x14ac:dyDescent="0.3">
      <c r="A127" s="106" t="s">
        <v>212</v>
      </c>
      <c r="B127" s="209" t="s">
        <v>208</v>
      </c>
      <c r="C127" s="120" t="s">
        <v>213</v>
      </c>
      <c r="D127" s="204"/>
      <c r="E127" s="200">
        <f>E128</f>
        <v>269</v>
      </c>
      <c r="F127" s="181"/>
      <c r="G127" s="181">
        <f>'СВОДНАЯ БР Изм.ноябрь 08.11. '!E123</f>
        <v>269</v>
      </c>
      <c r="H127" s="181">
        <f t="shared" si="6"/>
        <v>0</v>
      </c>
    </row>
    <row r="128" spans="1:8" ht="37.5" x14ac:dyDescent="0.3">
      <c r="A128" s="94" t="s">
        <v>134</v>
      </c>
      <c r="B128" s="214" t="s">
        <v>208</v>
      </c>
      <c r="C128" s="127" t="s">
        <v>213</v>
      </c>
      <c r="D128" s="128">
        <v>200</v>
      </c>
      <c r="E128" s="215">
        <f>E129</f>
        <v>269</v>
      </c>
      <c r="F128" s="181"/>
      <c r="G128" s="181">
        <f>'СВОДНАЯ БР Изм.ноябрь 08.11. '!E124</f>
        <v>269</v>
      </c>
      <c r="H128" s="181">
        <f t="shared" si="6"/>
        <v>0</v>
      </c>
    </row>
    <row r="129" spans="1:8" ht="37.5" x14ac:dyDescent="0.3">
      <c r="A129" s="94" t="s">
        <v>135</v>
      </c>
      <c r="B129" s="214" t="s">
        <v>208</v>
      </c>
      <c r="C129" s="127" t="s">
        <v>213</v>
      </c>
      <c r="D129" s="128">
        <v>240</v>
      </c>
      <c r="E129" s="215">
        <f>24+245</f>
        <v>269</v>
      </c>
      <c r="F129" s="181"/>
      <c r="G129" s="181">
        <f>'СВОДНАЯ БР Изм.ноябрь 08.11. '!E125</f>
        <v>269</v>
      </c>
      <c r="H129" s="181">
        <f t="shared" si="6"/>
        <v>0</v>
      </c>
    </row>
    <row r="130" spans="1:8" ht="56.25" x14ac:dyDescent="0.3">
      <c r="A130" s="95" t="s">
        <v>214</v>
      </c>
      <c r="B130" s="209" t="s">
        <v>208</v>
      </c>
      <c r="C130" s="120" t="s">
        <v>215</v>
      </c>
      <c r="D130" s="204"/>
      <c r="E130" s="216">
        <f>E131</f>
        <v>224</v>
      </c>
      <c r="F130" s="181"/>
      <c r="G130" s="181">
        <f>'СВОДНАЯ БР Изм.ноябрь 08.11. '!E126</f>
        <v>224</v>
      </c>
      <c r="H130" s="181">
        <f t="shared" si="6"/>
        <v>0</v>
      </c>
    </row>
    <row r="131" spans="1:8" ht="37.5" x14ac:dyDescent="0.3">
      <c r="A131" s="94" t="s">
        <v>134</v>
      </c>
      <c r="B131" s="214" t="s">
        <v>208</v>
      </c>
      <c r="C131" s="127" t="s">
        <v>215</v>
      </c>
      <c r="D131" s="128">
        <v>200</v>
      </c>
      <c r="E131" s="215">
        <f>E132</f>
        <v>224</v>
      </c>
      <c r="F131" s="181"/>
      <c r="G131" s="181">
        <f>'СВОДНАЯ БР Изм.ноябрь 08.11. '!E127</f>
        <v>224</v>
      </c>
      <c r="H131" s="181">
        <f t="shared" si="6"/>
        <v>0</v>
      </c>
    </row>
    <row r="132" spans="1:8" ht="37.5" x14ac:dyDescent="0.3">
      <c r="A132" s="94" t="s">
        <v>135</v>
      </c>
      <c r="B132" s="214" t="s">
        <v>208</v>
      </c>
      <c r="C132" s="127" t="s">
        <v>216</v>
      </c>
      <c r="D132" s="128">
        <v>240</v>
      </c>
      <c r="E132" s="215">
        <f>24+200</f>
        <v>224</v>
      </c>
      <c r="F132" s="181"/>
      <c r="G132" s="181">
        <f>'СВОДНАЯ БР Изм.ноябрь 08.11. '!E128</f>
        <v>224</v>
      </c>
      <c r="H132" s="181">
        <f t="shared" si="6"/>
        <v>0</v>
      </c>
    </row>
    <row r="133" spans="1:8" ht="75" x14ac:dyDescent="0.3">
      <c r="A133" s="95" t="s">
        <v>217</v>
      </c>
      <c r="B133" s="209" t="s">
        <v>208</v>
      </c>
      <c r="C133" s="120" t="s">
        <v>218</v>
      </c>
      <c r="D133" s="122"/>
      <c r="E133" s="200">
        <f>E134</f>
        <v>24</v>
      </c>
      <c r="F133" s="181"/>
      <c r="G133" s="181">
        <f>'СВОДНАЯ БР Изм.ноябрь 08.11. '!E129</f>
        <v>24</v>
      </c>
      <c r="H133" s="181">
        <f t="shared" si="6"/>
        <v>0</v>
      </c>
    </row>
    <row r="134" spans="1:8" ht="37.5" x14ac:dyDescent="0.3">
      <c r="A134" s="94" t="s">
        <v>134</v>
      </c>
      <c r="B134" s="214" t="s">
        <v>208</v>
      </c>
      <c r="C134" s="127" t="s">
        <v>218</v>
      </c>
      <c r="D134" s="142">
        <v>200</v>
      </c>
      <c r="E134" s="129">
        <f>E135</f>
        <v>24</v>
      </c>
      <c r="F134" s="181"/>
      <c r="G134" s="181">
        <f>'СВОДНАЯ БР Изм.ноябрь 08.11. '!E130</f>
        <v>24</v>
      </c>
      <c r="H134" s="181">
        <f t="shared" si="6"/>
        <v>0</v>
      </c>
    </row>
    <row r="135" spans="1:8" ht="37.5" x14ac:dyDescent="0.3">
      <c r="A135" s="94" t="s">
        <v>135</v>
      </c>
      <c r="B135" s="214" t="s">
        <v>208</v>
      </c>
      <c r="C135" s="127" t="s">
        <v>218</v>
      </c>
      <c r="D135" s="142">
        <v>240</v>
      </c>
      <c r="E135" s="131">
        <v>24</v>
      </c>
      <c r="F135" s="181"/>
      <c r="G135" s="181">
        <f>'СВОДНАЯ БР Изм.ноябрь 08.11. '!E131</f>
        <v>24</v>
      </c>
      <c r="H135" s="181">
        <f t="shared" si="6"/>
        <v>0</v>
      </c>
    </row>
    <row r="136" spans="1:8" ht="150" x14ac:dyDescent="0.3">
      <c r="A136" s="106" t="s">
        <v>219</v>
      </c>
      <c r="B136" s="209" t="s">
        <v>208</v>
      </c>
      <c r="C136" s="139" t="s">
        <v>220</v>
      </c>
      <c r="D136" s="142"/>
      <c r="E136" s="216">
        <f>E137</f>
        <v>24</v>
      </c>
      <c r="F136" s="181"/>
      <c r="G136" s="181">
        <f>'СВОДНАЯ БР Изм.ноябрь 08.11. '!E132</f>
        <v>24</v>
      </c>
      <c r="H136" s="181">
        <f t="shared" si="6"/>
        <v>0</v>
      </c>
    </row>
    <row r="137" spans="1:8" ht="37.5" x14ac:dyDescent="0.3">
      <c r="A137" s="94" t="s">
        <v>134</v>
      </c>
      <c r="B137" s="214" t="s">
        <v>208</v>
      </c>
      <c r="C137" s="141" t="s">
        <v>220</v>
      </c>
      <c r="D137" s="142">
        <v>200</v>
      </c>
      <c r="E137" s="217">
        <f>E138</f>
        <v>24</v>
      </c>
      <c r="F137" s="181"/>
      <c r="G137" s="181">
        <f>'СВОДНАЯ БР Изм.ноябрь 08.11. '!E133</f>
        <v>24</v>
      </c>
      <c r="H137" s="181">
        <f t="shared" si="6"/>
        <v>0</v>
      </c>
    </row>
    <row r="138" spans="1:8" ht="37.5" x14ac:dyDescent="0.3">
      <c r="A138" s="94" t="s">
        <v>135</v>
      </c>
      <c r="B138" s="214" t="s">
        <v>208</v>
      </c>
      <c r="C138" s="141" t="s">
        <v>220</v>
      </c>
      <c r="D138" s="142">
        <v>240</v>
      </c>
      <c r="E138" s="217">
        <v>24</v>
      </c>
      <c r="F138" s="181"/>
      <c r="G138" s="181">
        <f>'СВОДНАЯ БР Изм.ноябрь 08.11. '!E134</f>
        <v>24</v>
      </c>
      <c r="H138" s="181">
        <f t="shared" si="6"/>
        <v>0</v>
      </c>
    </row>
    <row r="139" spans="1:8" ht="18.75" x14ac:dyDescent="0.3">
      <c r="A139" s="86" t="s">
        <v>221</v>
      </c>
      <c r="B139" s="120" t="s">
        <v>276</v>
      </c>
      <c r="C139" s="120"/>
      <c r="D139" s="207"/>
      <c r="E139" s="180">
        <f>E140+E145</f>
        <v>5654.6</v>
      </c>
      <c r="F139" s="181"/>
      <c r="G139" s="181">
        <f>'СВОДНАЯ БР Изм.ноябрь 08.11. '!E135</f>
        <v>5654.6</v>
      </c>
      <c r="H139" s="181">
        <f t="shared" ref="H139:H193" si="7">E139-G139</f>
        <v>0</v>
      </c>
    </row>
    <row r="140" spans="1:8" ht="18.75" x14ac:dyDescent="0.3">
      <c r="A140" s="144" t="s">
        <v>223</v>
      </c>
      <c r="B140" s="120" t="s">
        <v>224</v>
      </c>
      <c r="C140" s="120"/>
      <c r="D140" s="207"/>
      <c r="E140" s="180">
        <f>E141</f>
        <v>2749.1</v>
      </c>
      <c r="F140" s="181"/>
      <c r="G140" s="181">
        <f>'СВОДНАЯ БР Изм.ноябрь 08.11. '!E136</f>
        <v>2749.1</v>
      </c>
      <c r="H140" s="181">
        <f t="shared" si="7"/>
        <v>0</v>
      </c>
    </row>
    <row r="141" spans="1:8" ht="51.75" customHeight="1" x14ac:dyDescent="0.3">
      <c r="A141" s="218" t="s">
        <v>170</v>
      </c>
      <c r="B141" s="120" t="s">
        <v>224</v>
      </c>
      <c r="C141" s="120"/>
      <c r="D141" s="207"/>
      <c r="E141" s="180">
        <f>E142</f>
        <v>2749.1</v>
      </c>
      <c r="F141" s="181"/>
      <c r="G141" s="181">
        <f>'СВОДНАЯ БР Изм.ноябрь 08.11. '!E137</f>
        <v>2749.1</v>
      </c>
      <c r="H141" s="181">
        <f t="shared" si="7"/>
        <v>0</v>
      </c>
    </row>
    <row r="142" spans="1:8" ht="63.75" customHeight="1" x14ac:dyDescent="0.3">
      <c r="A142" s="95" t="s">
        <v>225</v>
      </c>
      <c r="B142" s="120" t="s">
        <v>224</v>
      </c>
      <c r="C142" s="120" t="s">
        <v>226</v>
      </c>
      <c r="D142" s="211"/>
      <c r="E142" s="180">
        <f>E143</f>
        <v>2749.1</v>
      </c>
      <c r="F142" s="181"/>
      <c r="G142" s="181">
        <f>'СВОДНАЯ БР Изм.ноябрь 08.11. '!E138</f>
        <v>2749.1</v>
      </c>
      <c r="H142" s="181">
        <f t="shared" si="7"/>
        <v>0</v>
      </c>
    </row>
    <row r="143" spans="1:8" ht="37.5" x14ac:dyDescent="0.3">
      <c r="A143" s="94" t="s">
        <v>134</v>
      </c>
      <c r="B143" s="127" t="s">
        <v>224</v>
      </c>
      <c r="C143" s="127" t="s">
        <v>226</v>
      </c>
      <c r="D143" s="128">
        <v>200</v>
      </c>
      <c r="E143" s="129">
        <f>E144</f>
        <v>2749.1</v>
      </c>
      <c r="F143" s="181"/>
      <c r="G143" s="181">
        <f>'СВОДНАЯ БР Изм.ноябрь 08.11. '!E139</f>
        <v>2749.1</v>
      </c>
      <c r="H143" s="181">
        <f t="shared" si="7"/>
        <v>0</v>
      </c>
    </row>
    <row r="144" spans="1:8" ht="37.5" x14ac:dyDescent="0.3">
      <c r="A144" s="94" t="s">
        <v>135</v>
      </c>
      <c r="B144" s="127" t="s">
        <v>224</v>
      </c>
      <c r="C144" s="127" t="s">
        <v>226</v>
      </c>
      <c r="D144" s="128">
        <v>240</v>
      </c>
      <c r="E144" s="129">
        <f>2624.1+125</f>
        <v>2749.1</v>
      </c>
      <c r="F144" s="181"/>
      <c r="G144" s="181">
        <f>'СВОДНАЯ БР Изм.ноябрь 08.11. '!E140</f>
        <v>2749.1</v>
      </c>
      <c r="H144" s="181">
        <f t="shared" si="7"/>
        <v>0</v>
      </c>
    </row>
    <row r="145" spans="1:8" ht="18.75" x14ac:dyDescent="0.3">
      <c r="A145" s="86" t="s">
        <v>304</v>
      </c>
      <c r="B145" s="103" t="s">
        <v>305</v>
      </c>
      <c r="C145" s="103"/>
      <c r="D145" s="104"/>
      <c r="E145" s="89">
        <f>E146</f>
        <v>2905.5</v>
      </c>
      <c r="F145" s="181"/>
      <c r="G145" s="181">
        <f>'СВОДНАЯ БР Изм.ноябрь 08.11. '!E141</f>
        <v>2905.5</v>
      </c>
      <c r="H145" s="181">
        <f t="shared" si="7"/>
        <v>0</v>
      </c>
    </row>
    <row r="146" spans="1:8" ht="43.5" customHeight="1" x14ac:dyDescent="0.3">
      <c r="A146" s="102" t="s">
        <v>203</v>
      </c>
      <c r="B146" s="103" t="s">
        <v>305</v>
      </c>
      <c r="C146" s="103"/>
      <c r="D146" s="104"/>
      <c r="E146" s="89">
        <f>E147</f>
        <v>2905.5</v>
      </c>
      <c r="F146" s="181"/>
      <c r="G146" s="181">
        <f>'СВОДНАЯ БР Изм.ноябрь 08.11. '!E142</f>
        <v>2905.5</v>
      </c>
      <c r="H146" s="181">
        <f t="shared" si="7"/>
        <v>0</v>
      </c>
    </row>
    <row r="147" spans="1:8" ht="37.5" x14ac:dyDescent="0.3">
      <c r="A147" s="88" t="s">
        <v>204</v>
      </c>
      <c r="B147" s="103" t="s">
        <v>305</v>
      </c>
      <c r="C147" s="90" t="s">
        <v>205</v>
      </c>
      <c r="D147" s="104"/>
      <c r="E147" s="89">
        <f>E148</f>
        <v>2905.5</v>
      </c>
      <c r="F147" s="181"/>
      <c r="G147" s="181">
        <f>'СВОДНАЯ БР Изм.ноябрь 08.11. '!E143</f>
        <v>2905.5</v>
      </c>
      <c r="H147" s="181">
        <f t="shared" si="7"/>
        <v>0</v>
      </c>
    </row>
    <row r="148" spans="1:8" ht="37.5" x14ac:dyDescent="0.3">
      <c r="A148" s="94" t="s">
        <v>134</v>
      </c>
      <c r="B148" s="90" t="s">
        <v>305</v>
      </c>
      <c r="C148" s="90" t="s">
        <v>205</v>
      </c>
      <c r="D148" s="91">
        <v>200</v>
      </c>
      <c r="E148" s="92">
        <f>E149</f>
        <v>2905.5</v>
      </c>
      <c r="F148" s="181"/>
      <c r="G148" s="181">
        <f>'СВОДНАЯ БР Изм.ноябрь 08.11. '!E144</f>
        <v>2905.5</v>
      </c>
      <c r="H148" s="181">
        <f t="shared" si="7"/>
        <v>0</v>
      </c>
    </row>
    <row r="149" spans="1:8" ht="37.5" x14ac:dyDescent="0.3">
      <c r="A149" s="94" t="s">
        <v>135</v>
      </c>
      <c r="B149" s="90" t="s">
        <v>305</v>
      </c>
      <c r="C149" s="90" t="s">
        <v>205</v>
      </c>
      <c r="D149" s="91">
        <v>240</v>
      </c>
      <c r="E149" s="92">
        <f>2915-9.5</f>
        <v>2905.5</v>
      </c>
      <c r="F149" s="181"/>
      <c r="G149" s="181">
        <f>'СВОДНАЯ БР Изм.ноябрь 08.11. '!E145</f>
        <v>2905.5</v>
      </c>
      <c r="H149" s="181">
        <f t="shared" si="7"/>
        <v>0</v>
      </c>
    </row>
    <row r="150" spans="1:8" ht="23.25" customHeight="1" x14ac:dyDescent="0.3">
      <c r="A150" s="121" t="s">
        <v>227</v>
      </c>
      <c r="B150" s="120" t="s">
        <v>277</v>
      </c>
      <c r="C150" s="120"/>
      <c r="D150" s="152"/>
      <c r="E150" s="140">
        <f>E151+E155+E159</f>
        <v>13811.8</v>
      </c>
      <c r="F150" s="181"/>
      <c r="G150" s="181">
        <f>'СВОДНАЯ БР Изм.ноябрь 08.11. '!E146</f>
        <v>13811.8</v>
      </c>
      <c r="H150" s="181">
        <f t="shared" si="7"/>
        <v>0</v>
      </c>
    </row>
    <row r="151" spans="1:8" ht="21.75" customHeight="1" x14ac:dyDescent="0.3">
      <c r="A151" s="121" t="s">
        <v>229</v>
      </c>
      <c r="B151" s="120" t="s">
        <v>231</v>
      </c>
      <c r="C151" s="120"/>
      <c r="D151" s="152"/>
      <c r="E151" s="140">
        <f>E152</f>
        <v>235.70000000000005</v>
      </c>
      <c r="F151" s="181"/>
      <c r="G151" s="181">
        <f>'СВОДНАЯ БР Изм.ноябрь 08.11. '!E147</f>
        <v>235.70000000000005</v>
      </c>
      <c r="H151" s="181">
        <f t="shared" si="7"/>
        <v>0</v>
      </c>
    </row>
    <row r="152" spans="1:8" ht="143.25" customHeight="1" x14ac:dyDescent="0.3">
      <c r="A152" s="106" t="s">
        <v>302</v>
      </c>
      <c r="B152" s="120" t="s">
        <v>231</v>
      </c>
      <c r="C152" s="103" t="s">
        <v>303</v>
      </c>
      <c r="D152" s="152"/>
      <c r="E152" s="180">
        <f>E153</f>
        <v>235.70000000000005</v>
      </c>
      <c r="F152" s="181"/>
      <c r="G152" s="181">
        <f>'СВОДНАЯ БР Изм.ноябрь 08.11. '!E148</f>
        <v>235.70000000000005</v>
      </c>
      <c r="H152" s="181">
        <f t="shared" si="7"/>
        <v>0</v>
      </c>
    </row>
    <row r="153" spans="1:8" ht="18.75" x14ac:dyDescent="0.3">
      <c r="A153" s="219" t="s">
        <v>233</v>
      </c>
      <c r="B153" s="127" t="s">
        <v>231</v>
      </c>
      <c r="C153" s="90" t="s">
        <v>303</v>
      </c>
      <c r="D153" s="128">
        <v>300</v>
      </c>
      <c r="E153" s="129">
        <f>E154</f>
        <v>235.70000000000005</v>
      </c>
      <c r="F153" s="181"/>
      <c r="G153" s="181">
        <f>'СВОДНАЯ БР Изм.ноябрь 08.11. '!E149</f>
        <v>235.70000000000005</v>
      </c>
      <c r="H153" s="181">
        <f t="shared" si="7"/>
        <v>0</v>
      </c>
    </row>
    <row r="154" spans="1:8" ht="18.75" x14ac:dyDescent="0.3">
      <c r="A154" s="135" t="s">
        <v>234</v>
      </c>
      <c r="B154" s="127" t="s">
        <v>231</v>
      </c>
      <c r="C154" s="90" t="s">
        <v>303</v>
      </c>
      <c r="D154" s="128">
        <v>310</v>
      </c>
      <c r="E154" s="131">
        <f>520.2-284.5</f>
        <v>235.70000000000005</v>
      </c>
      <c r="F154" s="181"/>
      <c r="G154" s="181">
        <f>'СВОДНАЯ БР Изм.ноябрь 08.11. '!E150</f>
        <v>235.70000000000005</v>
      </c>
      <c r="H154" s="181">
        <f t="shared" si="7"/>
        <v>0</v>
      </c>
    </row>
    <row r="155" spans="1:8" ht="18.75" x14ac:dyDescent="0.3">
      <c r="A155" s="86" t="s">
        <v>301</v>
      </c>
      <c r="B155" s="120" t="s">
        <v>300</v>
      </c>
      <c r="C155" s="120"/>
      <c r="D155" s="204"/>
      <c r="E155" s="140">
        <f>E156</f>
        <v>2254.3000000000002</v>
      </c>
      <c r="F155" s="181"/>
      <c r="G155" s="181">
        <f>'СВОДНАЯ БР Изм.ноябрь 08.11. '!E151</f>
        <v>2254.3000000000002</v>
      </c>
      <c r="H155" s="181">
        <f t="shared" si="7"/>
        <v>0</v>
      </c>
    </row>
    <row r="156" spans="1:8" ht="234.75" customHeight="1" x14ac:dyDescent="0.3">
      <c r="A156" s="106" t="s">
        <v>230</v>
      </c>
      <c r="B156" s="120" t="s">
        <v>300</v>
      </c>
      <c r="C156" s="120" t="s">
        <v>232</v>
      </c>
      <c r="D156" s="152"/>
      <c r="E156" s="180">
        <f>E157</f>
        <v>2254.3000000000002</v>
      </c>
      <c r="F156" s="181"/>
      <c r="G156" s="181">
        <f>'СВОДНАЯ БР Изм.ноябрь 08.11. '!E152</f>
        <v>2254.3000000000002</v>
      </c>
      <c r="H156" s="181">
        <f t="shared" si="7"/>
        <v>0</v>
      </c>
    </row>
    <row r="157" spans="1:8" ht="18.75" x14ac:dyDescent="0.3">
      <c r="A157" s="219" t="s">
        <v>233</v>
      </c>
      <c r="B157" s="127" t="s">
        <v>300</v>
      </c>
      <c r="C157" s="127" t="s">
        <v>232</v>
      </c>
      <c r="D157" s="128">
        <v>300</v>
      </c>
      <c r="E157" s="129">
        <f>E158</f>
        <v>2254.3000000000002</v>
      </c>
      <c r="F157" s="181"/>
      <c r="G157" s="181">
        <f>'СВОДНАЯ БР Изм.ноябрь 08.11. '!E153</f>
        <v>2254.3000000000002</v>
      </c>
      <c r="H157" s="181">
        <f t="shared" si="7"/>
        <v>0</v>
      </c>
    </row>
    <row r="158" spans="1:8" ht="18.75" x14ac:dyDescent="0.3">
      <c r="A158" s="135" t="s">
        <v>234</v>
      </c>
      <c r="B158" s="127" t="s">
        <v>300</v>
      </c>
      <c r="C158" s="127" t="s">
        <v>232</v>
      </c>
      <c r="D158" s="128">
        <v>310</v>
      </c>
      <c r="E158" s="131">
        <f>1969.8+284.5</f>
        <v>2254.3000000000002</v>
      </c>
      <c r="F158" s="181"/>
      <c r="G158" s="181">
        <f>'СВОДНАЯ БР Изм.ноябрь 08.11. '!E154</f>
        <v>2254.3000000000002</v>
      </c>
      <c r="H158" s="181">
        <f t="shared" si="7"/>
        <v>0</v>
      </c>
    </row>
    <row r="159" spans="1:8" ht="18.75" x14ac:dyDescent="0.3">
      <c r="A159" s="121" t="s">
        <v>235</v>
      </c>
      <c r="B159" s="120" t="s">
        <v>237</v>
      </c>
      <c r="C159" s="120"/>
      <c r="D159" s="152"/>
      <c r="E159" s="140">
        <f>E160+E164</f>
        <v>11321.8</v>
      </c>
      <c r="F159" s="181"/>
      <c r="G159" s="181">
        <f>'СВОДНАЯ БР Изм.ноябрь 08.11. '!E155</f>
        <v>11321.8</v>
      </c>
      <c r="H159" s="181">
        <f t="shared" si="7"/>
        <v>0</v>
      </c>
    </row>
    <row r="160" spans="1:8" ht="57" customHeight="1" x14ac:dyDescent="0.3">
      <c r="A160" s="108" t="s">
        <v>236</v>
      </c>
      <c r="B160" s="120" t="s">
        <v>237</v>
      </c>
      <c r="C160" s="120" t="s">
        <v>238</v>
      </c>
      <c r="D160" s="152"/>
      <c r="E160" s="140">
        <f>E161</f>
        <v>6983.4</v>
      </c>
      <c r="F160" s="181"/>
      <c r="G160" s="181">
        <f>'СВОДНАЯ БР Изм.ноябрь 08.11. '!E156</f>
        <v>6983.4</v>
      </c>
      <c r="H160" s="181">
        <f t="shared" si="7"/>
        <v>0</v>
      </c>
    </row>
    <row r="161" spans="1:8" ht="18.75" x14ac:dyDescent="0.3">
      <c r="A161" s="220" t="s">
        <v>233</v>
      </c>
      <c r="B161" s="127" t="s">
        <v>237</v>
      </c>
      <c r="C161" s="127" t="s">
        <v>238</v>
      </c>
      <c r="D161" s="128">
        <v>300</v>
      </c>
      <c r="E161" s="131">
        <f>E162</f>
        <v>6983.4</v>
      </c>
      <c r="F161" s="181"/>
      <c r="G161" s="181">
        <f>'СВОДНАЯ БР Изм.ноябрь 08.11. '!E157</f>
        <v>6983.4</v>
      </c>
      <c r="H161" s="181">
        <f t="shared" si="7"/>
        <v>0</v>
      </c>
    </row>
    <row r="162" spans="1:8" ht="19.5" customHeight="1" x14ac:dyDescent="0.3">
      <c r="A162" s="148" t="s">
        <v>234</v>
      </c>
      <c r="B162" s="127" t="s">
        <v>237</v>
      </c>
      <c r="C162" s="127" t="s">
        <v>238</v>
      </c>
      <c r="D162" s="128">
        <v>310</v>
      </c>
      <c r="E162" s="131">
        <v>6983.4</v>
      </c>
      <c r="F162" s="181"/>
      <c r="G162" s="181">
        <f>'СВОДНАЯ БР Изм.ноябрь 08.11. '!E158</f>
        <v>6983.4</v>
      </c>
      <c r="H162" s="181">
        <f t="shared" si="7"/>
        <v>0</v>
      </c>
    </row>
    <row r="163" spans="1:8" ht="67.5" customHeight="1" x14ac:dyDescent="0.3">
      <c r="A163" s="257" t="s">
        <v>239</v>
      </c>
      <c r="B163" s="120" t="s">
        <v>237</v>
      </c>
      <c r="C163" s="120" t="s">
        <v>240</v>
      </c>
      <c r="D163" s="204"/>
      <c r="E163" s="140">
        <f>E164</f>
        <v>4338.3999999999996</v>
      </c>
      <c r="F163" s="181"/>
      <c r="G163" s="181">
        <f>'СВОДНАЯ БР Изм.ноябрь 08.11. '!E159</f>
        <v>4338.3999999999996</v>
      </c>
      <c r="H163" s="181">
        <f t="shared" si="7"/>
        <v>0</v>
      </c>
    </row>
    <row r="164" spans="1:8" ht="18.75" x14ac:dyDescent="0.3">
      <c r="A164" s="219" t="s">
        <v>233</v>
      </c>
      <c r="B164" s="127" t="s">
        <v>237</v>
      </c>
      <c r="C164" s="127" t="s">
        <v>240</v>
      </c>
      <c r="D164" s="128">
        <v>300</v>
      </c>
      <c r="E164" s="131">
        <f>E165</f>
        <v>4338.3999999999996</v>
      </c>
      <c r="F164" s="181"/>
      <c r="G164" s="181">
        <f>'СВОДНАЯ БР Изм.ноябрь 08.11. '!E160</f>
        <v>4338.3999999999996</v>
      </c>
      <c r="H164" s="181">
        <f t="shared" si="7"/>
        <v>0</v>
      </c>
    </row>
    <row r="165" spans="1:8" ht="36" customHeight="1" x14ac:dyDescent="0.3">
      <c r="A165" s="148" t="s">
        <v>278</v>
      </c>
      <c r="B165" s="127" t="s">
        <v>237</v>
      </c>
      <c r="C165" s="127" t="s">
        <v>240</v>
      </c>
      <c r="D165" s="128">
        <v>320</v>
      </c>
      <c r="E165" s="131">
        <f>3984.2+354.2</f>
        <v>4338.3999999999996</v>
      </c>
      <c r="F165" s="181"/>
      <c r="G165" s="181">
        <f>'СВОДНАЯ БР Изм.ноябрь 08.11. '!E161</f>
        <v>4338.3999999999996</v>
      </c>
      <c r="H165" s="181">
        <f t="shared" si="7"/>
        <v>0</v>
      </c>
    </row>
    <row r="166" spans="1:8" ht="18.75" x14ac:dyDescent="0.3">
      <c r="A166" s="121" t="s">
        <v>242</v>
      </c>
      <c r="B166" s="120" t="s">
        <v>279</v>
      </c>
      <c r="C166" s="127"/>
      <c r="D166" s="152"/>
      <c r="E166" s="140">
        <f>E167</f>
        <v>12082.1</v>
      </c>
      <c r="F166" s="181"/>
      <c r="G166" s="181">
        <f>'СВОДНАЯ БР Изм.ноябрь 08.11. '!E162</f>
        <v>12082.1</v>
      </c>
      <c r="H166" s="181">
        <f t="shared" si="7"/>
        <v>0</v>
      </c>
    </row>
    <row r="167" spans="1:8" ht="18.75" x14ac:dyDescent="0.3">
      <c r="A167" s="221" t="s">
        <v>280</v>
      </c>
      <c r="B167" s="120" t="s">
        <v>244</v>
      </c>
      <c r="C167" s="127"/>
      <c r="D167" s="152"/>
      <c r="E167" s="140">
        <f>E168</f>
        <v>12082.1</v>
      </c>
      <c r="F167" s="181"/>
      <c r="G167" s="181">
        <f>'СВОДНАЯ БР Изм.ноябрь 08.11. '!E163</f>
        <v>12082.1</v>
      </c>
      <c r="H167" s="181">
        <f t="shared" si="7"/>
        <v>0</v>
      </c>
    </row>
    <row r="168" spans="1:8" ht="37.5" x14ac:dyDescent="0.3">
      <c r="A168" s="124" t="s">
        <v>203</v>
      </c>
      <c r="B168" s="120" t="s">
        <v>244</v>
      </c>
      <c r="C168" s="120"/>
      <c r="D168" s="152"/>
      <c r="E168" s="140">
        <f>E169+E172</f>
        <v>12082.1</v>
      </c>
      <c r="F168" s="181"/>
      <c r="G168" s="181">
        <f>'СВОДНАЯ БР Изм.ноябрь 08.11. '!E164</f>
        <v>12082.1</v>
      </c>
      <c r="H168" s="181">
        <f t="shared" si="7"/>
        <v>0</v>
      </c>
    </row>
    <row r="169" spans="1:8" ht="54" customHeight="1" x14ac:dyDescent="0.3">
      <c r="A169" s="95" t="s">
        <v>245</v>
      </c>
      <c r="B169" s="120" t="s">
        <v>244</v>
      </c>
      <c r="C169" s="120" t="s">
        <v>246</v>
      </c>
      <c r="D169" s="204"/>
      <c r="E169" s="140">
        <f>E170</f>
        <v>486</v>
      </c>
      <c r="F169" s="181"/>
      <c r="G169" s="181">
        <f>'СВОДНАЯ БР Изм.ноябрь 08.11. '!E165</f>
        <v>486</v>
      </c>
      <c r="H169" s="181">
        <f t="shared" si="7"/>
        <v>0</v>
      </c>
    </row>
    <row r="170" spans="1:8" ht="37.5" x14ac:dyDescent="0.3">
      <c r="A170" s="94" t="s">
        <v>134</v>
      </c>
      <c r="B170" s="127" t="s">
        <v>244</v>
      </c>
      <c r="C170" s="127" t="s">
        <v>246</v>
      </c>
      <c r="D170" s="128">
        <v>200</v>
      </c>
      <c r="E170" s="131">
        <f>E171</f>
        <v>486</v>
      </c>
      <c r="F170" s="181"/>
      <c r="G170" s="181">
        <f>'СВОДНАЯ БР Изм.ноябрь 08.11. '!E166</f>
        <v>486</v>
      </c>
      <c r="H170" s="181">
        <f t="shared" si="7"/>
        <v>0</v>
      </c>
    </row>
    <row r="171" spans="1:8" ht="37.5" x14ac:dyDescent="0.3">
      <c r="A171" s="94" t="s">
        <v>135</v>
      </c>
      <c r="B171" s="127" t="s">
        <v>244</v>
      </c>
      <c r="C171" s="127" t="s">
        <v>246</v>
      </c>
      <c r="D171" s="128">
        <v>240</v>
      </c>
      <c r="E171" s="131">
        <v>486</v>
      </c>
      <c r="F171" s="181"/>
      <c r="G171" s="181">
        <f>'СВОДНАЯ БР Изм.ноябрь 08.11. '!E167</f>
        <v>486</v>
      </c>
      <c r="H171" s="181">
        <f t="shared" si="7"/>
        <v>0</v>
      </c>
    </row>
    <row r="172" spans="1:8" ht="37.5" x14ac:dyDescent="0.3">
      <c r="A172" s="106" t="s">
        <v>247</v>
      </c>
      <c r="B172" s="120" t="s">
        <v>244</v>
      </c>
      <c r="C172" s="120" t="s">
        <v>248</v>
      </c>
      <c r="D172" s="204"/>
      <c r="E172" s="140">
        <f>E173+E175+E177</f>
        <v>11596.1</v>
      </c>
      <c r="F172" s="181"/>
      <c r="G172" s="181">
        <f>'СВОДНАЯ БР Изм.ноябрь 08.11. '!E168</f>
        <v>11596.1</v>
      </c>
      <c r="H172" s="181">
        <f t="shared" si="7"/>
        <v>0</v>
      </c>
    </row>
    <row r="173" spans="1:8" ht="75" x14ac:dyDescent="0.3">
      <c r="A173" s="145" t="s">
        <v>124</v>
      </c>
      <c r="B173" s="127" t="s">
        <v>244</v>
      </c>
      <c r="C173" s="127" t="s">
        <v>248</v>
      </c>
      <c r="D173" s="128">
        <v>100</v>
      </c>
      <c r="E173" s="131">
        <f>E174</f>
        <v>9253.2000000000007</v>
      </c>
      <c r="F173" s="181"/>
      <c r="G173" s="181">
        <f>'СВОДНАЯ БР Изм.ноябрь 08.11. '!E169</f>
        <v>9253.2000000000007</v>
      </c>
      <c r="H173" s="181">
        <f t="shared" si="7"/>
        <v>0</v>
      </c>
    </row>
    <row r="174" spans="1:8" ht="18.75" x14ac:dyDescent="0.3">
      <c r="A174" s="135" t="s">
        <v>174</v>
      </c>
      <c r="B174" s="127" t="s">
        <v>244</v>
      </c>
      <c r="C174" s="127" t="s">
        <v>248</v>
      </c>
      <c r="D174" s="128">
        <v>110</v>
      </c>
      <c r="E174" s="131">
        <v>9253.2000000000007</v>
      </c>
      <c r="F174" s="181"/>
      <c r="G174" s="181">
        <f>'СВОДНАЯ БР Изм.ноябрь 08.11. '!E170</f>
        <v>9253.2000000000007</v>
      </c>
      <c r="H174" s="181">
        <f t="shared" si="7"/>
        <v>0</v>
      </c>
    </row>
    <row r="175" spans="1:8" ht="37.5" x14ac:dyDescent="0.3">
      <c r="A175" s="94" t="s">
        <v>134</v>
      </c>
      <c r="B175" s="127" t="s">
        <v>244</v>
      </c>
      <c r="C175" s="127" t="s">
        <v>248</v>
      </c>
      <c r="D175" s="128">
        <v>200</v>
      </c>
      <c r="E175" s="131">
        <f>E176</f>
        <v>2340.9</v>
      </c>
      <c r="F175" s="181"/>
      <c r="G175" s="181">
        <f>'СВОДНАЯ БР Изм.ноябрь 08.11. '!E171</f>
        <v>2340.8999999999996</v>
      </c>
      <c r="H175" s="181">
        <f t="shared" si="7"/>
        <v>0</v>
      </c>
    </row>
    <row r="176" spans="1:8" ht="37.5" x14ac:dyDescent="0.3">
      <c r="A176" s="94" t="s">
        <v>135</v>
      </c>
      <c r="B176" s="127" t="s">
        <v>244</v>
      </c>
      <c r="C176" s="127" t="s">
        <v>248</v>
      </c>
      <c r="D176" s="128">
        <v>240</v>
      </c>
      <c r="E176" s="131">
        <f>2238.1-35.5+191+-52.7</f>
        <v>2340.9</v>
      </c>
      <c r="F176" s="181"/>
      <c r="G176" s="181">
        <f>'СВОДНАЯ БР Изм.ноябрь 08.11. '!E172</f>
        <v>2340.8999999999996</v>
      </c>
      <c r="H176" s="181">
        <f t="shared" si="7"/>
        <v>0</v>
      </c>
    </row>
    <row r="177" spans="1:8" ht="18.75" x14ac:dyDescent="0.3">
      <c r="A177" s="135" t="s">
        <v>136</v>
      </c>
      <c r="B177" s="127" t="s">
        <v>244</v>
      </c>
      <c r="C177" s="127" t="s">
        <v>248</v>
      </c>
      <c r="D177" s="128">
        <v>800</v>
      </c>
      <c r="E177" s="131">
        <f>E178</f>
        <v>2</v>
      </c>
      <c r="F177" s="181"/>
      <c r="G177" s="181">
        <f>'СВОДНАЯ БР Изм.ноябрь 08.11. '!E173</f>
        <v>2</v>
      </c>
      <c r="H177" s="181">
        <f t="shared" si="7"/>
        <v>0</v>
      </c>
    </row>
    <row r="178" spans="1:8" ht="18.75" x14ac:dyDescent="0.3">
      <c r="A178" s="135" t="s">
        <v>137</v>
      </c>
      <c r="B178" s="127" t="s">
        <v>244</v>
      </c>
      <c r="C178" s="127" t="s">
        <v>248</v>
      </c>
      <c r="D178" s="128">
        <v>850</v>
      </c>
      <c r="E178" s="131">
        <v>2</v>
      </c>
      <c r="F178" s="181"/>
      <c r="G178" s="181">
        <f>'СВОДНАЯ БР Изм.ноябрь 08.11. '!E174</f>
        <v>2</v>
      </c>
      <c r="H178" s="181">
        <f t="shared" si="7"/>
        <v>0</v>
      </c>
    </row>
    <row r="179" spans="1:8" ht="21.75" customHeight="1" x14ac:dyDescent="0.3">
      <c r="A179" s="121" t="s">
        <v>249</v>
      </c>
      <c r="B179" s="120" t="s">
        <v>281</v>
      </c>
      <c r="C179" s="222"/>
      <c r="D179" s="152"/>
      <c r="E179" s="140">
        <f>E180+E184</f>
        <v>3972.7000000000003</v>
      </c>
      <c r="F179" s="181"/>
      <c r="G179" s="181">
        <f>'СВОДНАЯ БР Изм.ноябрь 08.11. '!E175</f>
        <v>3972.7000000000003</v>
      </c>
      <c r="H179" s="181">
        <f t="shared" si="7"/>
        <v>0</v>
      </c>
    </row>
    <row r="180" spans="1:8" ht="18.75" x14ac:dyDescent="0.3">
      <c r="A180" s="121" t="s">
        <v>282</v>
      </c>
      <c r="B180" s="120" t="s">
        <v>253</v>
      </c>
      <c r="C180" s="222"/>
      <c r="D180" s="152"/>
      <c r="E180" s="140">
        <f>E181</f>
        <v>1531.6</v>
      </c>
      <c r="F180" s="181"/>
      <c r="G180" s="181">
        <f>'СВОДНАЯ БР Изм.ноябрь 08.11. '!E176</f>
        <v>1531.6</v>
      </c>
      <c r="H180" s="181">
        <f t="shared" si="7"/>
        <v>0</v>
      </c>
    </row>
    <row r="181" spans="1:8" ht="84" customHeight="1" x14ac:dyDescent="0.3">
      <c r="A181" s="106" t="s">
        <v>252</v>
      </c>
      <c r="B181" s="120" t="s">
        <v>253</v>
      </c>
      <c r="C181" s="120" t="s">
        <v>254</v>
      </c>
      <c r="D181" s="152"/>
      <c r="E181" s="140">
        <f>E182</f>
        <v>1531.6</v>
      </c>
      <c r="F181" s="181"/>
      <c r="G181" s="181">
        <f>'СВОДНАЯ БР Изм.ноябрь 08.11. '!E177</f>
        <v>1531.6</v>
      </c>
      <c r="H181" s="181">
        <f t="shared" si="7"/>
        <v>0</v>
      </c>
    </row>
    <row r="182" spans="1:8" ht="37.5" x14ac:dyDescent="0.3">
      <c r="A182" s="94" t="s">
        <v>134</v>
      </c>
      <c r="B182" s="127" t="s">
        <v>253</v>
      </c>
      <c r="C182" s="127" t="s">
        <v>254</v>
      </c>
      <c r="D182" s="128">
        <v>200</v>
      </c>
      <c r="E182" s="131">
        <f>E183</f>
        <v>1531.6</v>
      </c>
      <c r="F182" s="181"/>
      <c r="G182" s="181">
        <f>'СВОДНАЯ БР Изм.ноябрь 08.11. '!E178</f>
        <v>1531.6</v>
      </c>
      <c r="H182" s="181">
        <f t="shared" si="7"/>
        <v>0</v>
      </c>
    </row>
    <row r="183" spans="1:8" ht="37.5" x14ac:dyDescent="0.3">
      <c r="A183" s="94" t="s">
        <v>135</v>
      </c>
      <c r="B183" s="127" t="s">
        <v>253</v>
      </c>
      <c r="C183" s="127" t="s">
        <v>254</v>
      </c>
      <c r="D183" s="128">
        <v>240</v>
      </c>
      <c r="E183" s="131">
        <f>1451.6+80</f>
        <v>1531.6</v>
      </c>
      <c r="F183" s="181"/>
      <c r="G183" s="181">
        <f>'СВОДНАЯ БР Изм.ноябрь 08.11. '!E179</f>
        <v>1531.6</v>
      </c>
      <c r="H183" s="181">
        <f t="shared" si="7"/>
        <v>0</v>
      </c>
    </row>
    <row r="184" spans="1:8" ht="18.75" x14ac:dyDescent="0.3">
      <c r="A184" s="221" t="s">
        <v>255</v>
      </c>
      <c r="B184" s="120" t="s">
        <v>257</v>
      </c>
      <c r="C184" s="120"/>
      <c r="D184" s="152"/>
      <c r="E184" s="140">
        <f>E185</f>
        <v>2441.1000000000004</v>
      </c>
      <c r="F184" s="181"/>
      <c r="G184" s="181">
        <f>'СВОДНАЯ БР Изм.ноябрь 08.11. '!E180</f>
        <v>2441.1000000000004</v>
      </c>
      <c r="H184" s="181">
        <f t="shared" si="7"/>
        <v>0</v>
      </c>
    </row>
    <row r="185" spans="1:8" ht="56.25" x14ac:dyDescent="0.3">
      <c r="A185" s="124" t="s">
        <v>256</v>
      </c>
      <c r="B185" s="120" t="s">
        <v>257</v>
      </c>
      <c r="C185" s="120" t="s">
        <v>258</v>
      </c>
      <c r="D185" s="152"/>
      <c r="E185" s="140">
        <f>E186</f>
        <v>2441.1000000000004</v>
      </c>
      <c r="F185" s="181"/>
      <c r="G185" s="181">
        <f>'СВОДНАЯ БР Изм.ноябрь 08.11. '!E181</f>
        <v>2441.1000000000004</v>
      </c>
      <c r="H185" s="181">
        <f t="shared" si="7"/>
        <v>0</v>
      </c>
    </row>
    <row r="186" spans="1:8" ht="37.5" x14ac:dyDescent="0.3">
      <c r="A186" s="94" t="s">
        <v>259</v>
      </c>
      <c r="B186" s="127" t="s">
        <v>257</v>
      </c>
      <c r="C186" s="127" t="s">
        <v>258</v>
      </c>
      <c r="D186" s="195"/>
      <c r="E186" s="131">
        <f>E187+E189+E191</f>
        <v>2441.1000000000004</v>
      </c>
      <c r="F186" s="181"/>
      <c r="G186" s="181">
        <f>'СВОДНАЯ БР Изм.ноябрь 08.11. '!E182</f>
        <v>2441.1000000000004</v>
      </c>
      <c r="H186" s="181">
        <f t="shared" si="7"/>
        <v>0</v>
      </c>
    </row>
    <row r="187" spans="1:8" ht="75" x14ac:dyDescent="0.3">
      <c r="A187" s="94" t="s">
        <v>124</v>
      </c>
      <c r="B187" s="127" t="s">
        <v>257</v>
      </c>
      <c r="C187" s="127" t="s">
        <v>258</v>
      </c>
      <c r="D187" s="128">
        <v>100</v>
      </c>
      <c r="E187" s="131">
        <f>E188</f>
        <v>2384.8000000000002</v>
      </c>
      <c r="F187" s="181"/>
      <c r="G187" s="181">
        <f>'СВОДНАЯ БР Изм.ноябрь 08.11. '!E183</f>
        <v>2384.8000000000002</v>
      </c>
      <c r="H187" s="181">
        <f t="shared" si="7"/>
        <v>0</v>
      </c>
    </row>
    <row r="188" spans="1:8" ht="18.75" x14ac:dyDescent="0.3">
      <c r="A188" s="135" t="s">
        <v>174</v>
      </c>
      <c r="B188" s="127" t="s">
        <v>257</v>
      </c>
      <c r="C188" s="127" t="s">
        <v>258</v>
      </c>
      <c r="D188" s="128">
        <v>110</v>
      </c>
      <c r="E188" s="131">
        <v>2384.8000000000002</v>
      </c>
      <c r="F188" s="181"/>
      <c r="G188" s="181">
        <f>'СВОДНАЯ БР Изм.ноябрь 08.11. '!E184</f>
        <v>2384.8000000000002</v>
      </c>
      <c r="H188" s="181">
        <f t="shared" si="7"/>
        <v>0</v>
      </c>
    </row>
    <row r="189" spans="1:8" ht="37.5" x14ac:dyDescent="0.3">
      <c r="A189" s="94" t="s">
        <v>134</v>
      </c>
      <c r="B189" s="127" t="s">
        <v>257</v>
      </c>
      <c r="C189" s="127" t="s">
        <v>258</v>
      </c>
      <c r="D189" s="128">
        <v>200</v>
      </c>
      <c r="E189" s="131">
        <f>E190</f>
        <v>54.3</v>
      </c>
      <c r="F189" s="181"/>
      <c r="G189" s="181">
        <f>'СВОДНАЯ БР Изм.ноябрь 08.11. '!E185</f>
        <v>54.3</v>
      </c>
      <c r="H189" s="181">
        <f t="shared" si="7"/>
        <v>0</v>
      </c>
    </row>
    <row r="190" spans="1:8" ht="37.5" x14ac:dyDescent="0.3">
      <c r="A190" s="94" t="s">
        <v>135</v>
      </c>
      <c r="B190" s="127" t="s">
        <v>257</v>
      </c>
      <c r="C190" s="127" t="s">
        <v>258</v>
      </c>
      <c r="D190" s="128">
        <v>240</v>
      </c>
      <c r="E190" s="131">
        <v>54.3</v>
      </c>
      <c r="F190" s="181"/>
      <c r="G190" s="181">
        <f>'СВОДНАЯ БР Изм.ноябрь 08.11. '!E186</f>
        <v>54.3</v>
      </c>
      <c r="H190" s="181">
        <f t="shared" si="7"/>
        <v>0</v>
      </c>
    </row>
    <row r="191" spans="1:8" ht="18.75" x14ac:dyDescent="0.3">
      <c r="A191" s="135" t="s">
        <v>136</v>
      </c>
      <c r="B191" s="127" t="s">
        <v>257</v>
      </c>
      <c r="C191" s="127" t="s">
        <v>258</v>
      </c>
      <c r="D191" s="128">
        <v>800</v>
      </c>
      <c r="E191" s="131">
        <f>E192</f>
        <v>2</v>
      </c>
      <c r="F191" s="181"/>
      <c r="G191" s="181">
        <f>'СВОДНАЯ БР Изм.ноябрь 08.11. '!E187</f>
        <v>2</v>
      </c>
      <c r="H191" s="181">
        <f t="shared" si="7"/>
        <v>0</v>
      </c>
    </row>
    <row r="192" spans="1:8" ht="18.75" x14ac:dyDescent="0.3">
      <c r="A192" s="135" t="s">
        <v>137</v>
      </c>
      <c r="B192" s="127" t="s">
        <v>257</v>
      </c>
      <c r="C192" s="127" t="s">
        <v>258</v>
      </c>
      <c r="D192" s="128">
        <v>850</v>
      </c>
      <c r="E192" s="131">
        <v>2</v>
      </c>
      <c r="F192" s="181"/>
      <c r="G192" s="181">
        <f>'СВОДНАЯ БР Изм.ноябрь 08.11. '!E188</f>
        <v>2</v>
      </c>
      <c r="H192" s="181">
        <f t="shared" si="7"/>
        <v>0</v>
      </c>
    </row>
    <row r="193" spans="1:8" ht="18.75" x14ac:dyDescent="0.3">
      <c r="A193" s="223" t="s">
        <v>260</v>
      </c>
      <c r="B193" s="154"/>
      <c r="C193" s="154"/>
      <c r="D193" s="155"/>
      <c r="E193" s="156">
        <f>E11+E32</f>
        <v>92307.6</v>
      </c>
      <c r="F193" s="181">
        <f>96065-E193</f>
        <v>3757.3999999999942</v>
      </c>
      <c r="G193" s="181">
        <f>'СВОДНАЯ БР Изм.ноябрь 08.11. '!E189</f>
        <v>92307.6</v>
      </c>
      <c r="H193" s="181">
        <f t="shared" si="7"/>
        <v>0</v>
      </c>
    </row>
    <row r="194" spans="1:8" x14ac:dyDescent="0.2">
      <c r="A194" s="224"/>
      <c r="B194" s="225"/>
      <c r="C194" s="225"/>
      <c r="D194" s="226"/>
      <c r="E194" s="227"/>
    </row>
    <row r="195" spans="1:8" ht="18.75" x14ac:dyDescent="0.3">
      <c r="A195" s="228"/>
      <c r="B195" s="229"/>
      <c r="C195" s="230"/>
      <c r="D195" s="228"/>
      <c r="E195" s="156">
        <f>'Прилож.1 ДОХОДОВ 2019'!D67</f>
        <v>88988.4</v>
      </c>
      <c r="H195" s="181">
        <f>E195-E193</f>
        <v>-3319.2000000000116</v>
      </c>
    </row>
    <row r="196" spans="1:8" x14ac:dyDescent="0.2">
      <c r="A196" s="231"/>
      <c r="B196" s="232"/>
      <c r="C196" s="232"/>
      <c r="D196" s="231"/>
    </row>
    <row r="197" spans="1:8" x14ac:dyDescent="0.2">
      <c r="A197" s="231"/>
      <c r="B197" s="232"/>
      <c r="C197" s="232"/>
      <c r="D197" s="231"/>
      <c r="E197" s="181"/>
    </row>
    <row r="198" spans="1:8" x14ac:dyDescent="0.2">
      <c r="A198" s="231"/>
      <c r="B198" s="232"/>
      <c r="C198" s="232"/>
      <c r="D198" s="231"/>
    </row>
    <row r="199" spans="1:8" x14ac:dyDescent="0.2">
      <c r="A199" s="233"/>
      <c r="B199" s="232"/>
      <c r="C199" s="232"/>
      <c r="D199" s="231"/>
    </row>
    <row r="200" spans="1:8" x14ac:dyDescent="0.2">
      <c r="A200" s="233"/>
      <c r="B200" s="232"/>
      <c r="C200" s="232"/>
      <c r="D200" s="231"/>
    </row>
    <row r="201" spans="1:8" x14ac:dyDescent="0.2">
      <c r="A201" s="231"/>
      <c r="B201" s="232"/>
      <c r="C201" s="232"/>
      <c r="D201" s="231"/>
    </row>
    <row r="202" spans="1:8" x14ac:dyDescent="0.2">
      <c r="A202" s="231"/>
      <c r="B202" s="232"/>
      <c r="C202" s="232"/>
      <c r="D202" s="231"/>
    </row>
    <row r="203" spans="1:8" x14ac:dyDescent="0.2">
      <c r="A203" s="228"/>
      <c r="B203" s="234"/>
      <c r="C203" s="235"/>
      <c r="D203" s="228"/>
    </row>
    <row r="204" spans="1:8" x14ac:dyDescent="0.2">
      <c r="A204" s="231"/>
      <c r="B204" s="236"/>
      <c r="C204" s="232"/>
      <c r="D204" s="231"/>
    </row>
    <row r="205" spans="1:8" x14ac:dyDescent="0.2">
      <c r="A205" s="228"/>
      <c r="B205" s="235"/>
      <c r="C205" s="235"/>
      <c r="D205" s="228"/>
    </row>
    <row r="206" spans="1:8" x14ac:dyDescent="0.2">
      <c r="A206" s="231"/>
      <c r="B206" s="232"/>
      <c r="C206" s="232"/>
      <c r="D206" s="231"/>
    </row>
    <row r="207" spans="1:8" x14ac:dyDescent="0.2">
      <c r="A207" s="231"/>
      <c r="B207" s="232"/>
      <c r="C207" s="232"/>
      <c r="D207" s="231"/>
    </row>
    <row r="208" spans="1:8" x14ac:dyDescent="0.2">
      <c r="A208" s="231"/>
      <c r="B208" s="232"/>
      <c r="C208" s="232"/>
      <c r="D208" s="231"/>
    </row>
    <row r="209" spans="1:4" x14ac:dyDescent="0.2">
      <c r="A209" s="231"/>
      <c r="B209" s="232"/>
      <c r="C209" s="232"/>
      <c r="D209" s="231"/>
    </row>
    <row r="210" spans="1:4" x14ac:dyDescent="0.2">
      <c r="A210" s="231"/>
      <c r="B210" s="232"/>
      <c r="C210" s="232"/>
      <c r="D210" s="231"/>
    </row>
    <row r="211" spans="1:4" x14ac:dyDescent="0.2">
      <c r="A211" s="231"/>
      <c r="B211" s="232"/>
      <c r="C211" s="232"/>
      <c r="D211" s="231"/>
    </row>
    <row r="212" spans="1:4" x14ac:dyDescent="0.2">
      <c r="A212" s="231"/>
      <c r="B212" s="232"/>
      <c r="C212" s="232"/>
      <c r="D212" s="231"/>
    </row>
    <row r="213" spans="1:4" x14ac:dyDescent="0.2">
      <c r="A213" s="231"/>
      <c r="B213" s="232"/>
      <c r="C213" s="232"/>
      <c r="D213" s="231"/>
    </row>
    <row r="214" spans="1:4" x14ac:dyDescent="0.2">
      <c r="A214" s="231"/>
      <c r="B214" s="232"/>
      <c r="C214" s="232"/>
      <c r="D214" s="231"/>
    </row>
    <row r="215" spans="1:4" x14ac:dyDescent="0.2">
      <c r="A215" s="231"/>
      <c r="B215" s="232"/>
      <c r="C215" s="232"/>
      <c r="D215" s="231"/>
    </row>
    <row r="216" spans="1:4" x14ac:dyDescent="0.2">
      <c r="A216" s="231"/>
      <c r="B216" s="232"/>
      <c r="C216" s="232"/>
      <c r="D216" s="231"/>
    </row>
    <row r="217" spans="1:4" x14ac:dyDescent="0.2">
      <c r="A217" s="231"/>
      <c r="B217" s="232"/>
      <c r="C217" s="232"/>
      <c r="D217" s="231"/>
    </row>
    <row r="218" spans="1:4" x14ac:dyDescent="0.2">
      <c r="A218" s="228"/>
      <c r="B218" s="234"/>
      <c r="C218" s="235"/>
      <c r="D218" s="228"/>
    </row>
    <row r="219" spans="1:4" x14ac:dyDescent="0.2">
      <c r="A219" s="231"/>
      <c r="B219" s="236"/>
      <c r="C219" s="232"/>
      <c r="D219" s="231"/>
    </row>
    <row r="220" spans="1:4" x14ac:dyDescent="0.2">
      <c r="A220" s="231"/>
      <c r="B220" s="236"/>
      <c r="C220" s="232"/>
      <c r="D220" s="231"/>
    </row>
    <row r="221" spans="1:4" x14ac:dyDescent="0.2">
      <c r="A221" s="231"/>
      <c r="B221" s="236"/>
      <c r="C221" s="232"/>
      <c r="D221" s="231"/>
    </row>
    <row r="222" spans="1:4" x14ac:dyDescent="0.2">
      <c r="A222" s="231"/>
      <c r="B222" s="236"/>
      <c r="C222" s="232"/>
      <c r="D222" s="231"/>
    </row>
    <row r="223" spans="1:4" x14ac:dyDescent="0.2">
      <c r="A223" s="228"/>
      <c r="B223" s="234"/>
      <c r="C223" s="228"/>
      <c r="D223" s="228"/>
    </row>
    <row r="224" spans="1:4" x14ac:dyDescent="0.2">
      <c r="A224" s="228"/>
      <c r="B224" s="234"/>
      <c r="C224" s="228"/>
      <c r="D224" s="228"/>
    </row>
    <row r="225" spans="1:4" x14ac:dyDescent="0.2">
      <c r="A225" s="231"/>
      <c r="B225" s="236"/>
      <c r="C225" s="231"/>
      <c r="D225" s="231"/>
    </row>
    <row r="226" spans="1:4" x14ac:dyDescent="0.2">
      <c r="A226" s="231"/>
      <c r="B226" s="236"/>
      <c r="C226" s="232"/>
      <c r="D226" s="231"/>
    </row>
    <row r="227" spans="1:4" x14ac:dyDescent="0.2">
      <c r="A227" s="231"/>
      <c r="B227" s="236"/>
      <c r="C227" s="232"/>
      <c r="D227" s="231"/>
    </row>
    <row r="228" spans="1:4" x14ac:dyDescent="0.2">
      <c r="A228" s="231"/>
      <c r="B228" s="236"/>
      <c r="C228" s="232"/>
      <c r="D228" s="231"/>
    </row>
    <row r="229" spans="1:4" x14ac:dyDescent="0.2">
      <c r="A229" s="231"/>
      <c r="B229" s="236"/>
      <c r="C229" s="232"/>
      <c r="D229" s="231"/>
    </row>
    <row r="230" spans="1:4" x14ac:dyDescent="0.2">
      <c r="A230" s="228"/>
      <c r="B230" s="234"/>
      <c r="C230" s="235"/>
      <c r="D230" s="228"/>
    </row>
    <row r="231" spans="1:4" x14ac:dyDescent="0.2">
      <c r="A231" s="231"/>
      <c r="B231" s="236"/>
      <c r="C231" s="232"/>
      <c r="D231" s="231"/>
    </row>
    <row r="232" spans="1:4" x14ac:dyDescent="0.2">
      <c r="A232" s="231"/>
      <c r="B232" s="236"/>
      <c r="C232" s="232"/>
      <c r="D232" s="231"/>
    </row>
    <row r="233" spans="1:4" x14ac:dyDescent="0.2">
      <c r="A233" s="231"/>
      <c r="B233" s="236"/>
      <c r="C233" s="232"/>
      <c r="D233" s="231"/>
    </row>
    <row r="234" spans="1:4" x14ac:dyDescent="0.2">
      <c r="A234" s="231"/>
      <c r="B234" s="236"/>
      <c r="C234" s="232"/>
      <c r="D234" s="231"/>
    </row>
    <row r="235" spans="1:4" x14ac:dyDescent="0.2">
      <c r="A235" s="231"/>
      <c r="B235" s="236"/>
      <c r="C235" s="232"/>
      <c r="D235" s="231"/>
    </row>
    <row r="236" spans="1:4" x14ac:dyDescent="0.2">
      <c r="A236" s="231"/>
      <c r="B236" s="236"/>
      <c r="C236" s="232"/>
      <c r="D236" s="231"/>
    </row>
    <row r="237" spans="1:4" x14ac:dyDescent="0.2">
      <c r="A237" s="231"/>
      <c r="B237" s="236"/>
      <c r="C237" s="232"/>
      <c r="D237" s="231"/>
    </row>
    <row r="238" spans="1:4" x14ac:dyDescent="0.2">
      <c r="A238" s="231"/>
      <c r="B238" s="236"/>
      <c r="C238" s="232"/>
      <c r="D238" s="231"/>
    </row>
    <row r="239" spans="1:4" x14ac:dyDescent="0.2">
      <c r="A239" s="228"/>
      <c r="B239" s="236"/>
      <c r="C239" s="232"/>
      <c r="D239" s="237"/>
    </row>
  </sheetData>
  <mergeCells count="12">
    <mergeCell ref="A6:F6"/>
    <mergeCell ref="A7:E7"/>
    <mergeCell ref="A9:A10"/>
    <mergeCell ref="B9:B10"/>
    <mergeCell ref="C9:C10"/>
    <mergeCell ref="D9:D10"/>
    <mergeCell ref="E9:E10"/>
    <mergeCell ref="A2:E2"/>
    <mergeCell ref="A3:E3"/>
    <mergeCell ref="A1:E1"/>
    <mergeCell ref="A4:E4"/>
    <mergeCell ref="A5:E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7" max="4" man="1"/>
    <brk id="48" max="4" man="1"/>
    <brk id="76" max="4" man="1"/>
    <brk id="104" max="4" man="1"/>
    <brk id="127" max="4" man="1"/>
    <brk id="149" max="4" man="1"/>
    <brk id="1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8"/>
  <sheetViews>
    <sheetView view="pageBreakPreview" zoomScale="90" zoomScaleNormal="100" zoomScaleSheetLayoutView="90" zoomScalePageLayoutView="140" workbookViewId="0">
      <selection activeCell="A13" sqref="A13"/>
    </sheetView>
  </sheetViews>
  <sheetFormatPr defaultRowHeight="12.75" x14ac:dyDescent="0.2"/>
  <cols>
    <col min="1" max="1" width="80.42578125" style="85" customWidth="1"/>
    <col min="2" max="2" width="14.42578125" style="85" customWidth="1"/>
    <col min="3" max="3" width="16.28515625" style="85" customWidth="1"/>
    <col min="4" max="4" width="15.42578125" style="85" customWidth="1"/>
    <col min="5" max="5" width="13" style="85" hidden="1" customWidth="1"/>
    <col min="6" max="6" width="0" style="85" hidden="1" customWidth="1"/>
    <col min="7" max="7" width="12.140625" style="85" customWidth="1"/>
    <col min="8" max="16384" width="9.140625" style="85"/>
  </cols>
  <sheetData>
    <row r="1" spans="1:10" ht="18.75" x14ac:dyDescent="0.3">
      <c r="A1" s="315" t="s">
        <v>337</v>
      </c>
      <c r="B1" s="315"/>
      <c r="C1" s="315"/>
      <c r="D1" s="315"/>
      <c r="E1" s="315"/>
    </row>
    <row r="2" spans="1:10" ht="18.75" customHeight="1" x14ac:dyDescent="0.2">
      <c r="A2" s="340" t="s">
        <v>369</v>
      </c>
      <c r="B2" s="340"/>
      <c r="C2" s="340"/>
      <c r="D2" s="340"/>
    </row>
    <row r="3" spans="1:10" ht="18.75" customHeight="1" x14ac:dyDescent="0.2">
      <c r="A3" s="340"/>
      <c r="B3" s="340"/>
      <c r="C3" s="340"/>
      <c r="D3" s="340"/>
    </row>
    <row r="4" spans="1:10" ht="18.75" x14ac:dyDescent="0.3">
      <c r="A4" s="316" t="s">
        <v>110</v>
      </c>
      <c r="B4" s="316"/>
      <c r="C4" s="316"/>
      <c r="D4" s="316"/>
    </row>
    <row r="5" spans="1:10" ht="18.75" x14ac:dyDescent="0.3">
      <c r="A5" s="238"/>
      <c r="B5" s="238"/>
      <c r="C5" s="238"/>
      <c r="D5" s="238"/>
    </row>
    <row r="6" spans="1:10" ht="18.75" x14ac:dyDescent="0.3">
      <c r="A6" s="239" t="s">
        <v>283</v>
      </c>
      <c r="B6" s="238"/>
      <c r="C6" s="238"/>
      <c r="D6" s="238"/>
    </row>
    <row r="7" spans="1:10" ht="33" customHeight="1" x14ac:dyDescent="0.3">
      <c r="A7" s="329" t="s">
        <v>295</v>
      </c>
      <c r="B7" s="329"/>
      <c r="C7" s="329"/>
      <c r="D7" s="329"/>
    </row>
    <row r="8" spans="1:10" ht="18.75" x14ac:dyDescent="0.3">
      <c r="A8" s="238"/>
      <c r="B8" s="238"/>
      <c r="C8" s="238"/>
      <c r="D8" s="238"/>
    </row>
    <row r="9" spans="1:10" ht="18.75" x14ac:dyDescent="0.3">
      <c r="A9" s="330"/>
      <c r="B9" s="330"/>
      <c r="C9" s="330"/>
      <c r="D9" s="238"/>
    </row>
    <row r="10" spans="1:10" x14ac:dyDescent="0.2">
      <c r="A10" s="331" t="s">
        <v>113</v>
      </c>
      <c r="B10" s="333" t="s">
        <v>284</v>
      </c>
      <c r="C10" s="333" t="s">
        <v>285</v>
      </c>
      <c r="D10" s="333" t="s">
        <v>116</v>
      </c>
    </row>
    <row r="11" spans="1:10" ht="34.5" customHeight="1" x14ac:dyDescent="0.2">
      <c r="A11" s="332"/>
      <c r="B11" s="334"/>
      <c r="C11" s="334"/>
      <c r="D11" s="334"/>
    </row>
    <row r="12" spans="1:10" ht="18.75" x14ac:dyDescent="0.3">
      <c r="A12" s="105" t="s">
        <v>117</v>
      </c>
      <c r="B12" s="240" t="s">
        <v>118</v>
      </c>
      <c r="C12" s="241" t="s">
        <v>296</v>
      </c>
      <c r="D12" s="118">
        <f>D13+D14+D15+D16+D17</f>
        <v>19998.3</v>
      </c>
      <c r="E12" s="87" t="e">
        <f>#REF!+#REF!</f>
        <v>#REF!</v>
      </c>
      <c r="F12" s="87" t="e">
        <f>D12-E12</f>
        <v>#REF!</v>
      </c>
      <c r="G12" s="262">
        <f>'Прилож №3 ведомств.'!E11+'Прилож №3 ведомств.'!E33</f>
        <v>19998.300000000003</v>
      </c>
      <c r="H12" s="87">
        <f>'Прилож №3 ведомств.'!E11+'Прилож №3 ведомств.'!E33</f>
        <v>19998.300000000003</v>
      </c>
      <c r="I12" s="262">
        <f>G12-H12</f>
        <v>0</v>
      </c>
      <c r="J12" s="87"/>
    </row>
    <row r="13" spans="1:10" ht="37.5" x14ac:dyDescent="0.3">
      <c r="A13" s="149" t="s">
        <v>119</v>
      </c>
      <c r="B13" s="242" t="s">
        <v>118</v>
      </c>
      <c r="C13" s="99" t="s">
        <v>120</v>
      </c>
      <c r="D13" s="92">
        <v>1275.7</v>
      </c>
      <c r="G13" s="85">
        <f>'Прилож 2 функц 2019'!E15</f>
        <v>1275.7</v>
      </c>
      <c r="H13" s="87">
        <f>D13-G13</f>
        <v>0</v>
      </c>
    </row>
    <row r="14" spans="1:10" ht="56.25" customHeight="1" x14ac:dyDescent="0.3">
      <c r="A14" s="93" t="s">
        <v>128</v>
      </c>
      <c r="B14" s="99" t="s">
        <v>118</v>
      </c>
      <c r="C14" s="99" t="s">
        <v>127</v>
      </c>
      <c r="D14" s="92">
        <v>4166</v>
      </c>
      <c r="G14" s="85">
        <f>'Прилож 2 функц 2019'!E19</f>
        <v>4166</v>
      </c>
      <c r="H14" s="87">
        <f t="shared" ref="H14:H39" si="0">D14-G14</f>
        <v>0</v>
      </c>
    </row>
    <row r="15" spans="1:10" ht="56.25" x14ac:dyDescent="0.3">
      <c r="A15" s="94" t="s">
        <v>138</v>
      </c>
      <c r="B15" s="99" t="s">
        <v>118</v>
      </c>
      <c r="C15" s="243" t="s">
        <v>139</v>
      </c>
      <c r="D15" s="212">
        <v>14297.9</v>
      </c>
      <c r="E15" s="87"/>
      <c r="G15" s="85">
        <f>'Прилож 2 функц 2019'!E31</f>
        <v>14297.900000000001</v>
      </c>
      <c r="H15" s="87">
        <f t="shared" si="0"/>
        <v>0</v>
      </c>
    </row>
    <row r="16" spans="1:10" ht="18.75" x14ac:dyDescent="0.3">
      <c r="A16" s="105" t="s">
        <v>149</v>
      </c>
      <c r="B16" s="90" t="s">
        <v>118</v>
      </c>
      <c r="C16" s="90" t="s">
        <v>150</v>
      </c>
      <c r="D16" s="92">
        <v>30</v>
      </c>
      <c r="G16" s="85">
        <f>'Прилож 2 функц 2019'!E49</f>
        <v>30</v>
      </c>
      <c r="H16" s="87">
        <f t="shared" si="0"/>
        <v>0</v>
      </c>
    </row>
    <row r="17" spans="1:8" ht="18.75" x14ac:dyDescent="0.3">
      <c r="A17" s="105" t="s">
        <v>155</v>
      </c>
      <c r="B17" s="90" t="s">
        <v>118</v>
      </c>
      <c r="C17" s="90" t="s">
        <v>156</v>
      </c>
      <c r="D17" s="92">
        <f>428.7-200</f>
        <v>228.7</v>
      </c>
      <c r="G17" s="85">
        <f>'Прилож 2 функц 2019'!E53</f>
        <v>228.7</v>
      </c>
      <c r="H17" s="87">
        <f t="shared" si="0"/>
        <v>0</v>
      </c>
    </row>
    <row r="18" spans="1:8" ht="37.5" x14ac:dyDescent="0.3">
      <c r="A18" s="101" t="s">
        <v>161</v>
      </c>
      <c r="B18" s="138" t="s">
        <v>127</v>
      </c>
      <c r="C18" s="90" t="s">
        <v>296</v>
      </c>
      <c r="D18" s="92">
        <f>D19</f>
        <v>50</v>
      </c>
      <c r="G18" s="85">
        <f>'Прилож 2 функц 2019'!E66</f>
        <v>50</v>
      </c>
      <c r="H18" s="87">
        <f t="shared" si="0"/>
        <v>0</v>
      </c>
    </row>
    <row r="19" spans="1:8" ht="37.5" x14ac:dyDescent="0.3">
      <c r="A19" s="94" t="s">
        <v>163</v>
      </c>
      <c r="B19" s="138" t="s">
        <v>127</v>
      </c>
      <c r="C19" s="90" t="s">
        <v>164</v>
      </c>
      <c r="D19" s="92">
        <v>50</v>
      </c>
      <c r="G19" s="85">
        <f>G18</f>
        <v>50</v>
      </c>
      <c r="H19" s="87">
        <f t="shared" si="0"/>
        <v>0</v>
      </c>
    </row>
    <row r="20" spans="1:8" ht="18.75" x14ac:dyDescent="0.3">
      <c r="A20" s="135" t="s">
        <v>168</v>
      </c>
      <c r="B20" s="127" t="s">
        <v>139</v>
      </c>
      <c r="C20" s="127" t="s">
        <v>296</v>
      </c>
      <c r="D20" s="210">
        <f>D21</f>
        <v>751.3</v>
      </c>
      <c r="G20" s="85">
        <f>G21</f>
        <v>751.3</v>
      </c>
      <c r="H20" s="87">
        <f t="shared" si="0"/>
        <v>0</v>
      </c>
    </row>
    <row r="21" spans="1:8" ht="18.75" x14ac:dyDescent="0.3">
      <c r="A21" s="135" t="s">
        <v>169</v>
      </c>
      <c r="B21" s="127" t="s">
        <v>139</v>
      </c>
      <c r="C21" s="127" t="s">
        <v>118</v>
      </c>
      <c r="D21" s="210">
        <f>741.8+9.5</f>
        <v>751.3</v>
      </c>
      <c r="G21" s="85">
        <f>'Прилож 2 функц 2019'!E71</f>
        <v>751.3</v>
      </c>
      <c r="H21" s="87">
        <f t="shared" si="0"/>
        <v>0</v>
      </c>
    </row>
    <row r="22" spans="1:8" ht="18.75" x14ac:dyDescent="0.3">
      <c r="A22" s="105" t="s">
        <v>175</v>
      </c>
      <c r="B22" s="90" t="s">
        <v>176</v>
      </c>
      <c r="C22" s="90" t="s">
        <v>296</v>
      </c>
      <c r="D22" s="92">
        <f>D23</f>
        <v>35264.499999999993</v>
      </c>
      <c r="E22" s="87"/>
      <c r="G22" s="85">
        <f>'Прилож 2 функц 2019'!E79</f>
        <v>35264.5</v>
      </c>
      <c r="H22" s="87">
        <f t="shared" si="0"/>
        <v>0</v>
      </c>
    </row>
    <row r="23" spans="1:8" ht="18.75" x14ac:dyDescent="0.3">
      <c r="A23" s="105" t="s">
        <v>177</v>
      </c>
      <c r="B23" s="90" t="s">
        <v>176</v>
      </c>
      <c r="C23" s="90" t="s">
        <v>127</v>
      </c>
      <c r="D23" s="92">
        <f>32598.1+2323.2+343.2</f>
        <v>35264.499999999993</v>
      </c>
      <c r="E23" s="87" t="e">
        <f>#REF!</f>
        <v>#REF!</v>
      </c>
      <c r="F23" s="87" t="e">
        <f>D23-E23</f>
        <v>#REF!</v>
      </c>
      <c r="G23" s="85">
        <f>'Прилож 2 функц 2019'!E80</f>
        <v>35264.5</v>
      </c>
      <c r="H23" s="87">
        <f t="shared" si="0"/>
        <v>0</v>
      </c>
    </row>
    <row r="24" spans="1:8" ht="18.75" x14ac:dyDescent="0.3">
      <c r="A24" s="105" t="s">
        <v>197</v>
      </c>
      <c r="B24" s="90" t="s">
        <v>198</v>
      </c>
      <c r="C24" s="90" t="s">
        <v>296</v>
      </c>
      <c r="D24" s="92">
        <f>D25+D26</f>
        <v>722.3</v>
      </c>
      <c r="G24" s="85">
        <f>'Прилож 2 функц 2019'!E113</f>
        <v>722.3</v>
      </c>
      <c r="H24" s="87">
        <f t="shared" si="0"/>
        <v>0</v>
      </c>
    </row>
    <row r="25" spans="1:8" ht="37.5" x14ac:dyDescent="0.3">
      <c r="A25" s="94" t="s">
        <v>199</v>
      </c>
      <c r="B25" s="90" t="s">
        <v>198</v>
      </c>
      <c r="C25" s="90" t="s">
        <v>176</v>
      </c>
      <c r="D25" s="92">
        <f>150.3-100</f>
        <v>50.300000000000011</v>
      </c>
      <c r="G25" s="85">
        <f>'Прилож 2 функц 2019'!E114</f>
        <v>50.300000000000011</v>
      </c>
      <c r="H25" s="87">
        <f t="shared" si="0"/>
        <v>0</v>
      </c>
    </row>
    <row r="26" spans="1:8" ht="18.75" x14ac:dyDescent="0.3">
      <c r="A26" s="105" t="s">
        <v>206</v>
      </c>
      <c r="B26" s="90" t="s">
        <v>198</v>
      </c>
      <c r="C26" s="90" t="s">
        <v>164</v>
      </c>
      <c r="D26" s="92">
        <f>227+445</f>
        <v>672</v>
      </c>
      <c r="G26" s="85">
        <f>'Прилож 2 функц 2019'!E118</f>
        <v>672</v>
      </c>
      <c r="H26" s="87">
        <f t="shared" si="0"/>
        <v>0</v>
      </c>
    </row>
    <row r="27" spans="1:8" ht="18.75" x14ac:dyDescent="0.3">
      <c r="A27" s="105" t="s">
        <v>221</v>
      </c>
      <c r="B27" s="90" t="s">
        <v>222</v>
      </c>
      <c r="C27" s="90" t="s">
        <v>296</v>
      </c>
      <c r="D27" s="92">
        <f>D28+D29</f>
        <v>5654.6</v>
      </c>
      <c r="G27" s="85">
        <f>'Прилож 2 функц 2019'!E138</f>
        <v>5654.6</v>
      </c>
      <c r="H27" s="87">
        <f t="shared" si="0"/>
        <v>0</v>
      </c>
    </row>
    <row r="28" spans="1:8" ht="18.75" x14ac:dyDescent="0.3">
      <c r="A28" s="244" t="s">
        <v>223</v>
      </c>
      <c r="B28" s="90" t="s">
        <v>222</v>
      </c>
      <c r="C28" s="90" t="s">
        <v>118</v>
      </c>
      <c r="D28" s="92">
        <f>2624.1+125</f>
        <v>2749.1</v>
      </c>
      <c r="G28" s="85">
        <f>'Прилож 2 функц 2019'!E139</f>
        <v>2749.1</v>
      </c>
      <c r="H28" s="87">
        <f t="shared" si="0"/>
        <v>0</v>
      </c>
    </row>
    <row r="29" spans="1:8" ht="18.75" x14ac:dyDescent="0.3">
      <c r="A29" s="105" t="s">
        <v>304</v>
      </c>
      <c r="B29" s="90" t="s">
        <v>222</v>
      </c>
      <c r="C29" s="90" t="s">
        <v>139</v>
      </c>
      <c r="D29" s="92">
        <f>2915-9.5</f>
        <v>2905.5</v>
      </c>
      <c r="G29" s="85">
        <f>'Прилож 2 функц 2019'!E144</f>
        <v>2905.5</v>
      </c>
      <c r="H29" s="87">
        <f t="shared" si="0"/>
        <v>0</v>
      </c>
    </row>
    <row r="30" spans="1:8" ht="18.75" x14ac:dyDescent="0.3">
      <c r="A30" s="105" t="s">
        <v>227</v>
      </c>
      <c r="B30" s="90" t="s">
        <v>228</v>
      </c>
      <c r="C30" s="90" t="s">
        <v>296</v>
      </c>
      <c r="D30" s="92">
        <f>D31+D32+D33</f>
        <v>13811.800000000001</v>
      </c>
      <c r="G30" s="85">
        <f>'Прилож 2 функц 2019'!E149</f>
        <v>13811.8</v>
      </c>
      <c r="H30" s="87">
        <f t="shared" si="0"/>
        <v>0</v>
      </c>
    </row>
    <row r="31" spans="1:8" ht="18.75" x14ac:dyDescent="0.3">
      <c r="A31" s="105" t="s">
        <v>229</v>
      </c>
      <c r="B31" s="90" t="s">
        <v>228</v>
      </c>
      <c r="C31" s="90" t="s">
        <v>118</v>
      </c>
      <c r="D31" s="92">
        <f>520.2-284.5</f>
        <v>235.70000000000005</v>
      </c>
      <c r="F31" s="87"/>
      <c r="G31" s="85">
        <f>'Прилож 2 функц 2019'!E150</f>
        <v>235.70000000000005</v>
      </c>
      <c r="H31" s="87">
        <f t="shared" si="0"/>
        <v>0</v>
      </c>
    </row>
    <row r="32" spans="1:8" ht="18.75" x14ac:dyDescent="0.3">
      <c r="A32" s="105" t="s">
        <v>301</v>
      </c>
      <c r="B32" s="90" t="s">
        <v>228</v>
      </c>
      <c r="C32" s="90" t="s">
        <v>127</v>
      </c>
      <c r="D32" s="92">
        <f>1969.8+284.5</f>
        <v>2254.3000000000002</v>
      </c>
      <c r="F32" s="87"/>
      <c r="G32" s="85">
        <f>'Прилож 2 функц 2019'!E154</f>
        <v>2254.3000000000002</v>
      </c>
      <c r="H32" s="87">
        <f t="shared" si="0"/>
        <v>0</v>
      </c>
    </row>
    <row r="33" spans="1:8" ht="18.75" x14ac:dyDescent="0.3">
      <c r="A33" s="105" t="s">
        <v>235</v>
      </c>
      <c r="B33" s="90" t="s">
        <v>228</v>
      </c>
      <c r="C33" s="90" t="s">
        <v>139</v>
      </c>
      <c r="D33" s="92">
        <f>10967.6+354.2</f>
        <v>11321.800000000001</v>
      </c>
      <c r="G33" s="85">
        <f>'Прилож 2 функц 2019'!E158</f>
        <v>11321.8</v>
      </c>
      <c r="H33" s="87">
        <f t="shared" si="0"/>
        <v>0</v>
      </c>
    </row>
    <row r="34" spans="1:8" ht="18.75" x14ac:dyDescent="0.3">
      <c r="A34" s="105" t="s">
        <v>242</v>
      </c>
      <c r="B34" s="90" t="s">
        <v>150</v>
      </c>
      <c r="C34" s="245" t="s">
        <v>296</v>
      </c>
      <c r="D34" s="92">
        <f>D35</f>
        <v>12082.099999999999</v>
      </c>
      <c r="F34" s="87"/>
      <c r="G34" s="85">
        <f>'Прилож 2 функц 2019'!E165</f>
        <v>12082.1</v>
      </c>
      <c r="H34" s="87">
        <f t="shared" si="0"/>
        <v>0</v>
      </c>
    </row>
    <row r="35" spans="1:8" ht="18.75" x14ac:dyDescent="0.3">
      <c r="A35" s="105" t="s">
        <v>243</v>
      </c>
      <c r="B35" s="90" t="s">
        <v>150</v>
      </c>
      <c r="C35" s="245" t="s">
        <v>118</v>
      </c>
      <c r="D35" s="92">
        <f>11979.3+155.5-52.7</f>
        <v>12082.099999999999</v>
      </c>
      <c r="G35" s="85">
        <f>'Прилож 2 функц 2019'!E166</f>
        <v>12082.1</v>
      </c>
      <c r="H35" s="87">
        <f t="shared" si="0"/>
        <v>0</v>
      </c>
    </row>
    <row r="36" spans="1:8" ht="18.75" x14ac:dyDescent="0.3">
      <c r="A36" s="105" t="s">
        <v>249</v>
      </c>
      <c r="B36" s="90" t="s">
        <v>250</v>
      </c>
      <c r="C36" s="245" t="s">
        <v>296</v>
      </c>
      <c r="D36" s="92">
        <f>D37+D38</f>
        <v>3972.7</v>
      </c>
      <c r="G36" s="85">
        <f>'Прилож 2 функц 2019'!E178</f>
        <v>3972.7000000000003</v>
      </c>
      <c r="H36" s="87">
        <f t="shared" si="0"/>
        <v>0</v>
      </c>
    </row>
    <row r="37" spans="1:8" ht="18.75" x14ac:dyDescent="0.3">
      <c r="A37" s="105" t="s">
        <v>251</v>
      </c>
      <c r="B37" s="90" t="s">
        <v>250</v>
      </c>
      <c r="C37" s="245" t="s">
        <v>120</v>
      </c>
      <c r="D37" s="92">
        <f>1451.6+80</f>
        <v>1531.6</v>
      </c>
      <c r="G37" s="85">
        <f>'Прилож 2 функц 2019'!E179</f>
        <v>1531.6</v>
      </c>
      <c r="H37" s="87">
        <f t="shared" si="0"/>
        <v>0</v>
      </c>
    </row>
    <row r="38" spans="1:8" ht="18.75" x14ac:dyDescent="0.3">
      <c r="A38" s="244" t="s">
        <v>255</v>
      </c>
      <c r="B38" s="90" t="s">
        <v>250</v>
      </c>
      <c r="C38" s="245" t="s">
        <v>139</v>
      </c>
      <c r="D38" s="92">
        <v>2441.1</v>
      </c>
      <c r="G38" s="85">
        <f>'Прилож 2 функц 2019'!E183</f>
        <v>2441.1000000000004</v>
      </c>
      <c r="H38" s="87">
        <f t="shared" si="0"/>
        <v>0</v>
      </c>
    </row>
    <row r="39" spans="1:8" ht="18.75" x14ac:dyDescent="0.3">
      <c r="A39" s="223" t="s">
        <v>260</v>
      </c>
      <c r="B39" s="154"/>
      <c r="C39" s="246"/>
      <c r="D39" s="156">
        <f>D12+D18+D20+D22+D24+D27+D30+D34+D36</f>
        <v>92307.599999999991</v>
      </c>
      <c r="E39" s="87" t="e">
        <f>D39-#REF!</f>
        <v>#REF!</v>
      </c>
      <c r="F39" s="87"/>
      <c r="G39" s="262">
        <f>'Прилож 2 функц 2019'!E192</f>
        <v>92307.6</v>
      </c>
      <c r="H39" s="87">
        <f t="shared" si="0"/>
        <v>0</v>
      </c>
    </row>
    <row r="40" spans="1:8" ht="18.75" x14ac:dyDescent="0.3">
      <c r="A40" s="157"/>
      <c r="B40" s="158"/>
      <c r="C40" s="159"/>
      <c r="D40" s="247">
        <f>'Прилож.1 ДОХОДОВ 2019'!D67</f>
        <v>88988.4</v>
      </c>
      <c r="E40" s="87"/>
      <c r="G40" s="87">
        <f>D39-D40</f>
        <v>3319.1999999999971</v>
      </c>
      <c r="H40" s="262">
        <f>G39-D40</f>
        <v>3319.2000000000116</v>
      </c>
    </row>
    <row r="41" spans="1:8" ht="18.75" x14ac:dyDescent="0.3">
      <c r="A41" s="238"/>
      <c r="B41" s="248"/>
      <c r="C41" s="249"/>
      <c r="D41" s="238"/>
    </row>
    <row r="42" spans="1:8" ht="18.75" x14ac:dyDescent="0.3">
      <c r="A42" s="238"/>
      <c r="B42" s="238"/>
      <c r="C42" s="238"/>
      <c r="D42" s="238"/>
    </row>
    <row r="43" spans="1:8" ht="18.75" x14ac:dyDescent="0.3">
      <c r="A43" s="238"/>
      <c r="B43" s="238"/>
      <c r="C43" s="238"/>
      <c r="D43" s="238"/>
    </row>
    <row r="49" spans="1:4" x14ac:dyDescent="0.2">
      <c r="A49" s="163"/>
    </row>
    <row r="50" spans="1:4" ht="15.75" x14ac:dyDescent="0.25">
      <c r="A50" s="164"/>
      <c r="B50" s="164"/>
      <c r="C50" s="164"/>
      <c r="D50" s="164"/>
    </row>
    <row r="51" spans="1:4" ht="15.75" x14ac:dyDescent="0.25">
      <c r="A51" s="164"/>
      <c r="B51" s="164"/>
      <c r="C51" s="164"/>
      <c r="D51" s="164"/>
    </row>
    <row r="54" spans="1:4" x14ac:dyDescent="0.2">
      <c r="A54" s="309"/>
      <c r="B54" s="309"/>
      <c r="C54" s="309"/>
    </row>
    <row r="55" spans="1:4" x14ac:dyDescent="0.2">
      <c r="A55" s="165"/>
      <c r="B55" s="165"/>
      <c r="C55" s="165"/>
      <c r="D55" s="166"/>
    </row>
    <row r="56" spans="1:4" x14ac:dyDescent="0.2">
      <c r="A56" s="165"/>
      <c r="B56" s="165"/>
      <c r="C56" s="165"/>
      <c r="D56" s="165"/>
    </row>
    <row r="57" spans="1:4" x14ac:dyDescent="0.2">
      <c r="A57" s="163"/>
      <c r="B57" s="167"/>
      <c r="C57" s="165"/>
      <c r="D57" s="163"/>
    </row>
    <row r="58" spans="1:4" x14ac:dyDescent="0.2">
      <c r="A58" s="163"/>
      <c r="B58" s="168"/>
      <c r="C58" s="165"/>
      <c r="D58" s="163"/>
    </row>
    <row r="59" spans="1:4" x14ac:dyDescent="0.2">
      <c r="A59" s="160"/>
      <c r="B59" s="162"/>
      <c r="C59" s="162"/>
      <c r="D59" s="160"/>
    </row>
    <row r="60" spans="1:4" x14ac:dyDescent="0.2">
      <c r="A60" s="160"/>
      <c r="B60" s="162"/>
      <c r="C60" s="162"/>
      <c r="D60" s="160"/>
    </row>
    <row r="61" spans="1:4" x14ac:dyDescent="0.2">
      <c r="A61" s="160"/>
      <c r="B61" s="162"/>
      <c r="C61" s="162"/>
      <c r="D61" s="160"/>
    </row>
    <row r="62" spans="1:4" x14ac:dyDescent="0.2">
      <c r="A62" s="160"/>
      <c r="B62" s="162"/>
      <c r="C62" s="162"/>
      <c r="D62" s="160"/>
    </row>
    <row r="63" spans="1:4" x14ac:dyDescent="0.2">
      <c r="A63" s="163"/>
      <c r="B63" s="165"/>
      <c r="C63" s="165"/>
      <c r="D63" s="163"/>
    </row>
    <row r="64" spans="1:4" x14ac:dyDescent="0.2">
      <c r="A64" s="163"/>
      <c r="B64" s="165"/>
      <c r="C64" s="165"/>
      <c r="D64" s="163"/>
    </row>
    <row r="65" spans="1:4" x14ac:dyDescent="0.2">
      <c r="A65" s="160"/>
      <c r="B65" s="162"/>
      <c r="C65" s="162"/>
      <c r="D65" s="160"/>
    </row>
    <row r="66" spans="1:4" x14ac:dyDescent="0.2">
      <c r="A66" s="160"/>
      <c r="B66" s="162"/>
      <c r="C66" s="162"/>
      <c r="D66" s="160"/>
    </row>
    <row r="67" spans="1:4" x14ac:dyDescent="0.2">
      <c r="A67" s="160"/>
      <c r="B67" s="162"/>
      <c r="C67" s="162"/>
      <c r="D67" s="160"/>
    </row>
    <row r="68" spans="1:4" x14ac:dyDescent="0.2">
      <c r="A68" s="160"/>
      <c r="B68" s="162"/>
      <c r="C68" s="162"/>
      <c r="D68" s="160"/>
    </row>
    <row r="69" spans="1:4" x14ac:dyDescent="0.2">
      <c r="A69" s="160"/>
      <c r="B69" s="162"/>
      <c r="C69" s="162"/>
      <c r="D69" s="160"/>
    </row>
    <row r="70" spans="1:4" x14ac:dyDescent="0.2">
      <c r="A70" s="160"/>
      <c r="B70" s="162"/>
      <c r="C70" s="162"/>
      <c r="D70" s="160"/>
    </row>
    <row r="71" spans="1:4" x14ac:dyDescent="0.2">
      <c r="A71" s="160"/>
      <c r="B71" s="162"/>
      <c r="C71" s="162"/>
      <c r="D71" s="160"/>
    </row>
    <row r="72" spans="1:4" x14ac:dyDescent="0.2">
      <c r="A72" s="160"/>
      <c r="B72" s="162"/>
      <c r="C72" s="162"/>
      <c r="D72" s="160"/>
    </row>
    <row r="73" spans="1:4" x14ac:dyDescent="0.2">
      <c r="A73" s="160"/>
      <c r="B73" s="162"/>
      <c r="C73" s="162"/>
      <c r="D73" s="160"/>
    </row>
    <row r="74" spans="1:4" x14ac:dyDescent="0.2">
      <c r="A74" s="160"/>
      <c r="B74" s="162"/>
      <c r="C74" s="162"/>
      <c r="D74" s="160"/>
    </row>
    <row r="75" spans="1:4" x14ac:dyDescent="0.2">
      <c r="A75" s="160"/>
      <c r="B75" s="162"/>
      <c r="C75" s="162"/>
      <c r="D75" s="160"/>
    </row>
    <row r="76" spans="1:4" x14ac:dyDescent="0.2">
      <c r="A76" s="160"/>
      <c r="B76" s="162"/>
      <c r="C76" s="162"/>
      <c r="D76" s="160"/>
    </row>
    <row r="77" spans="1:4" x14ac:dyDescent="0.2">
      <c r="A77" s="163"/>
      <c r="B77" s="165"/>
      <c r="C77" s="165"/>
      <c r="D77" s="163"/>
    </row>
    <row r="78" spans="1:4" x14ac:dyDescent="0.2">
      <c r="A78" s="163"/>
      <c r="B78" s="162"/>
      <c r="C78" s="162"/>
      <c r="D78" s="160"/>
    </row>
    <row r="79" spans="1:4" x14ac:dyDescent="0.2">
      <c r="A79" s="160"/>
      <c r="B79" s="162"/>
      <c r="C79" s="162"/>
      <c r="D79" s="160"/>
    </row>
    <row r="80" spans="1:4" x14ac:dyDescent="0.2">
      <c r="A80" s="160"/>
      <c r="B80" s="162"/>
      <c r="C80" s="162"/>
      <c r="D80" s="160"/>
    </row>
    <row r="81" spans="1:4" x14ac:dyDescent="0.2">
      <c r="A81" s="160"/>
      <c r="B81" s="162"/>
      <c r="C81" s="162"/>
      <c r="D81" s="160"/>
    </row>
    <row r="82" spans="1:4" x14ac:dyDescent="0.2">
      <c r="A82" s="160"/>
      <c r="B82" s="162"/>
      <c r="C82" s="162"/>
      <c r="D82" s="160"/>
    </row>
    <row r="83" spans="1:4" x14ac:dyDescent="0.2">
      <c r="A83" s="160"/>
      <c r="B83" s="162"/>
      <c r="C83" s="162"/>
      <c r="D83" s="160"/>
    </row>
    <row r="84" spans="1:4" x14ac:dyDescent="0.2">
      <c r="A84" s="160"/>
      <c r="B84" s="162"/>
      <c r="C84" s="162"/>
      <c r="D84" s="160"/>
    </row>
    <row r="85" spans="1:4" x14ac:dyDescent="0.2">
      <c r="A85" s="160"/>
      <c r="B85" s="162"/>
      <c r="C85" s="162"/>
      <c r="D85" s="160"/>
    </row>
    <row r="86" spans="1:4" x14ac:dyDescent="0.2">
      <c r="A86" s="160"/>
      <c r="B86" s="162"/>
      <c r="C86" s="162"/>
      <c r="D86" s="160"/>
    </row>
    <row r="87" spans="1:4" x14ac:dyDescent="0.2">
      <c r="A87" s="160"/>
      <c r="B87" s="162"/>
      <c r="C87" s="162"/>
      <c r="D87" s="160"/>
    </row>
    <row r="88" spans="1:4" x14ac:dyDescent="0.2">
      <c r="A88" s="160"/>
      <c r="B88" s="162"/>
      <c r="C88" s="162"/>
      <c r="D88" s="160"/>
    </row>
    <row r="89" spans="1:4" x14ac:dyDescent="0.2">
      <c r="A89" s="160"/>
      <c r="B89" s="162"/>
      <c r="C89" s="162"/>
      <c r="D89" s="160"/>
    </row>
    <row r="90" spans="1:4" x14ac:dyDescent="0.2">
      <c r="A90" s="160"/>
      <c r="B90" s="162"/>
      <c r="C90" s="162"/>
      <c r="D90" s="160"/>
    </row>
    <row r="91" spans="1:4" x14ac:dyDescent="0.2">
      <c r="A91" s="160"/>
      <c r="B91" s="162"/>
      <c r="C91" s="162"/>
      <c r="D91" s="160"/>
    </row>
    <row r="92" spans="1:4" x14ac:dyDescent="0.2">
      <c r="A92" s="160"/>
      <c r="B92" s="162"/>
      <c r="C92" s="162"/>
      <c r="D92" s="160"/>
    </row>
    <row r="93" spans="1:4" x14ac:dyDescent="0.2">
      <c r="A93" s="160"/>
      <c r="B93" s="162"/>
      <c r="C93" s="162"/>
      <c r="D93" s="160"/>
    </row>
    <row r="94" spans="1:4" x14ac:dyDescent="0.2">
      <c r="A94" s="160"/>
      <c r="B94" s="162"/>
      <c r="C94" s="162"/>
      <c r="D94" s="160"/>
    </row>
    <row r="95" spans="1:4" x14ac:dyDescent="0.2">
      <c r="A95" s="163"/>
      <c r="B95" s="165"/>
      <c r="C95" s="165"/>
      <c r="D95" s="163"/>
    </row>
    <row r="96" spans="1:4" x14ac:dyDescent="0.2">
      <c r="A96" s="160"/>
      <c r="B96" s="162"/>
      <c r="C96" s="162"/>
      <c r="D96" s="160"/>
    </row>
    <row r="97" spans="1:4" x14ac:dyDescent="0.2">
      <c r="A97" s="160"/>
      <c r="B97" s="162"/>
      <c r="C97" s="162"/>
      <c r="D97" s="160"/>
    </row>
    <row r="98" spans="1:4" x14ac:dyDescent="0.2">
      <c r="A98" s="160"/>
      <c r="B98" s="162"/>
      <c r="C98" s="162"/>
      <c r="D98" s="160"/>
    </row>
    <row r="99" spans="1:4" x14ac:dyDescent="0.2">
      <c r="A99" s="163"/>
      <c r="B99" s="165"/>
      <c r="C99" s="165"/>
      <c r="D99" s="163"/>
    </row>
    <row r="100" spans="1:4" x14ac:dyDescent="0.2">
      <c r="A100" s="160"/>
      <c r="B100" s="162"/>
      <c r="C100" s="162"/>
      <c r="D100" s="160"/>
    </row>
    <row r="101" spans="1:4" x14ac:dyDescent="0.2">
      <c r="A101" s="160"/>
      <c r="B101" s="162"/>
      <c r="C101" s="162"/>
      <c r="D101" s="160"/>
    </row>
    <row r="102" spans="1:4" x14ac:dyDescent="0.2">
      <c r="A102" s="160"/>
      <c r="B102" s="162"/>
      <c r="C102" s="162"/>
      <c r="D102" s="160"/>
    </row>
    <row r="103" spans="1:4" x14ac:dyDescent="0.2">
      <c r="A103" s="160"/>
      <c r="B103" s="162"/>
      <c r="C103" s="162"/>
      <c r="D103" s="160"/>
    </row>
    <row r="104" spans="1:4" x14ac:dyDescent="0.2">
      <c r="A104" s="160"/>
      <c r="B104" s="162"/>
      <c r="C104" s="162"/>
      <c r="D104" s="160"/>
    </row>
    <row r="105" spans="1:4" x14ac:dyDescent="0.2">
      <c r="A105" s="160"/>
      <c r="B105" s="162"/>
      <c r="C105" s="162"/>
      <c r="D105" s="160"/>
    </row>
    <row r="106" spans="1:4" x14ac:dyDescent="0.2">
      <c r="A106" s="160"/>
      <c r="B106" s="162"/>
      <c r="C106" s="162"/>
      <c r="D106" s="160"/>
    </row>
    <row r="107" spans="1:4" x14ac:dyDescent="0.2">
      <c r="A107" s="160"/>
      <c r="B107" s="162"/>
      <c r="C107" s="162"/>
      <c r="D107" s="160"/>
    </row>
    <row r="108" spans="1:4" x14ac:dyDescent="0.2">
      <c r="A108" s="160"/>
      <c r="B108" s="162"/>
      <c r="C108" s="162"/>
      <c r="D108" s="160"/>
    </row>
    <row r="109" spans="1:4" x14ac:dyDescent="0.2">
      <c r="A109" s="160"/>
      <c r="B109" s="162"/>
      <c r="C109" s="162"/>
      <c r="D109" s="160"/>
    </row>
    <row r="110" spans="1:4" x14ac:dyDescent="0.2">
      <c r="A110" s="160"/>
      <c r="B110" s="162"/>
      <c r="C110" s="162"/>
      <c r="D110" s="160"/>
    </row>
    <row r="111" spans="1:4" x14ac:dyDescent="0.2">
      <c r="A111" s="160"/>
      <c r="B111" s="162"/>
      <c r="C111" s="162"/>
      <c r="D111" s="160"/>
    </row>
    <row r="112" spans="1:4" x14ac:dyDescent="0.2">
      <c r="A112" s="160"/>
      <c r="B112" s="162"/>
      <c r="C112" s="162"/>
      <c r="D112" s="160"/>
    </row>
    <row r="113" spans="1:4" x14ac:dyDescent="0.2">
      <c r="A113" s="160"/>
      <c r="B113" s="162"/>
      <c r="C113" s="162"/>
      <c r="D113" s="160"/>
    </row>
    <row r="114" spans="1:4" x14ac:dyDescent="0.2">
      <c r="A114" s="160"/>
      <c r="B114" s="162"/>
      <c r="C114" s="162"/>
      <c r="D114" s="160"/>
    </row>
    <row r="115" spans="1:4" x14ac:dyDescent="0.2">
      <c r="A115" s="160"/>
      <c r="B115" s="162"/>
      <c r="C115" s="162"/>
      <c r="D115" s="160"/>
    </row>
    <row r="116" spans="1:4" x14ac:dyDescent="0.2">
      <c r="A116" s="160"/>
      <c r="B116" s="162"/>
      <c r="C116" s="170"/>
      <c r="D116" s="160"/>
    </row>
    <row r="117" spans="1:4" x14ac:dyDescent="0.2">
      <c r="A117" s="160"/>
      <c r="B117" s="162"/>
      <c r="C117" s="162"/>
      <c r="D117" s="160"/>
    </row>
    <row r="118" spans="1:4" x14ac:dyDescent="0.2">
      <c r="A118" s="160"/>
      <c r="B118" s="162"/>
      <c r="C118" s="162"/>
      <c r="D118" s="160"/>
    </row>
    <row r="119" spans="1:4" x14ac:dyDescent="0.2">
      <c r="A119" s="160"/>
      <c r="B119" s="162"/>
      <c r="C119" s="162"/>
      <c r="D119" s="160"/>
    </row>
    <row r="120" spans="1:4" x14ac:dyDescent="0.2">
      <c r="A120" s="160"/>
      <c r="B120" s="162"/>
      <c r="C120" s="162"/>
      <c r="D120" s="160"/>
    </row>
    <row r="121" spans="1:4" x14ac:dyDescent="0.2">
      <c r="A121" s="160"/>
      <c r="B121" s="162"/>
      <c r="C121" s="162"/>
      <c r="D121" s="160"/>
    </row>
    <row r="122" spans="1:4" x14ac:dyDescent="0.2">
      <c r="A122" s="160"/>
      <c r="B122" s="162"/>
      <c r="C122" s="162"/>
      <c r="D122" s="160"/>
    </row>
    <row r="123" spans="1:4" x14ac:dyDescent="0.2">
      <c r="A123" s="160"/>
      <c r="B123" s="162"/>
      <c r="C123" s="162"/>
      <c r="D123" s="160"/>
    </row>
    <row r="124" spans="1:4" x14ac:dyDescent="0.2">
      <c r="A124" s="160"/>
      <c r="B124" s="162"/>
      <c r="C124" s="162"/>
      <c r="D124" s="160"/>
    </row>
    <row r="125" spans="1:4" x14ac:dyDescent="0.2">
      <c r="A125" s="160"/>
      <c r="B125" s="162"/>
      <c r="C125" s="162"/>
      <c r="D125" s="160"/>
    </row>
    <row r="126" spans="1:4" x14ac:dyDescent="0.2">
      <c r="A126" s="160"/>
      <c r="B126" s="162"/>
      <c r="C126" s="162"/>
      <c r="D126" s="160"/>
    </row>
    <row r="127" spans="1:4" x14ac:dyDescent="0.2">
      <c r="A127" s="160"/>
      <c r="B127" s="162"/>
      <c r="C127" s="162"/>
      <c r="D127" s="160"/>
    </row>
    <row r="128" spans="1:4" x14ac:dyDescent="0.2">
      <c r="A128" s="160"/>
      <c r="B128" s="162"/>
      <c r="C128" s="162"/>
      <c r="D128" s="160"/>
    </row>
    <row r="129" spans="1:4" x14ac:dyDescent="0.2">
      <c r="A129" s="160"/>
      <c r="B129" s="162"/>
      <c r="C129" s="162"/>
      <c r="D129" s="160"/>
    </row>
    <row r="130" spans="1:4" x14ac:dyDescent="0.2">
      <c r="A130" s="160"/>
      <c r="B130" s="162"/>
      <c r="C130" s="162"/>
      <c r="D130" s="160"/>
    </row>
    <row r="131" spans="1:4" x14ac:dyDescent="0.2">
      <c r="A131" s="160"/>
      <c r="B131" s="162"/>
      <c r="C131" s="162"/>
      <c r="D131" s="160"/>
    </row>
    <row r="132" spans="1:4" x14ac:dyDescent="0.2">
      <c r="A132" s="160"/>
      <c r="B132" s="162"/>
      <c r="C132" s="162"/>
      <c r="D132" s="160"/>
    </row>
    <row r="133" spans="1:4" x14ac:dyDescent="0.2">
      <c r="A133" s="160"/>
      <c r="B133" s="162"/>
      <c r="C133" s="162"/>
      <c r="D133" s="160"/>
    </row>
    <row r="134" spans="1:4" x14ac:dyDescent="0.2">
      <c r="A134" s="163"/>
      <c r="B134" s="165"/>
      <c r="C134" s="165"/>
      <c r="D134" s="163"/>
    </row>
    <row r="135" spans="1:4" x14ac:dyDescent="0.2">
      <c r="A135" s="163"/>
      <c r="B135" s="165"/>
      <c r="C135" s="165"/>
      <c r="D135" s="163"/>
    </row>
    <row r="136" spans="1:4" x14ac:dyDescent="0.2">
      <c r="A136" s="163"/>
      <c r="B136" s="165"/>
      <c r="C136" s="165"/>
      <c r="D136" s="163"/>
    </row>
    <row r="137" spans="1:4" x14ac:dyDescent="0.2">
      <c r="A137" s="160"/>
      <c r="B137" s="162"/>
      <c r="C137" s="162"/>
      <c r="D137" s="160"/>
    </row>
    <row r="138" spans="1:4" x14ac:dyDescent="0.2">
      <c r="A138" s="160"/>
      <c r="B138" s="162"/>
      <c r="C138" s="162"/>
      <c r="D138" s="160"/>
    </row>
    <row r="139" spans="1:4" x14ac:dyDescent="0.2">
      <c r="A139" s="160"/>
      <c r="B139" s="162"/>
      <c r="C139" s="162"/>
      <c r="D139" s="160"/>
    </row>
    <row r="140" spans="1:4" x14ac:dyDescent="0.2">
      <c r="A140" s="160"/>
      <c r="B140" s="162"/>
      <c r="C140" s="162"/>
      <c r="D140" s="160"/>
    </row>
    <row r="141" spans="1:4" x14ac:dyDescent="0.2">
      <c r="A141" s="160"/>
      <c r="B141" s="162"/>
      <c r="C141" s="162"/>
      <c r="D141" s="160"/>
    </row>
    <row r="142" spans="1:4" x14ac:dyDescent="0.2">
      <c r="A142" s="160"/>
      <c r="B142" s="162"/>
      <c r="C142" s="162"/>
      <c r="D142" s="160"/>
    </row>
    <row r="143" spans="1:4" x14ac:dyDescent="0.2">
      <c r="A143" s="160"/>
      <c r="B143" s="162"/>
      <c r="C143" s="162"/>
      <c r="D143" s="160"/>
    </row>
    <row r="144" spans="1:4" x14ac:dyDescent="0.2">
      <c r="A144" s="160"/>
      <c r="B144" s="162"/>
      <c r="C144" s="162"/>
      <c r="D144" s="160"/>
    </row>
    <row r="145" spans="1:4" x14ac:dyDescent="0.2">
      <c r="A145" s="160"/>
      <c r="B145" s="162"/>
      <c r="C145" s="162"/>
      <c r="D145" s="160"/>
    </row>
    <row r="146" spans="1:4" x14ac:dyDescent="0.2">
      <c r="A146" s="163"/>
      <c r="B146" s="171"/>
      <c r="C146" s="165"/>
      <c r="D146" s="163"/>
    </row>
    <row r="147" spans="1:4" x14ac:dyDescent="0.2">
      <c r="A147" s="163"/>
      <c r="B147" s="171"/>
      <c r="C147" s="165"/>
      <c r="D147" s="163"/>
    </row>
    <row r="148" spans="1:4" x14ac:dyDescent="0.2">
      <c r="A148" s="160"/>
      <c r="B148" s="172"/>
      <c r="C148" s="162"/>
      <c r="D148" s="160"/>
    </row>
    <row r="149" spans="1:4" x14ac:dyDescent="0.2">
      <c r="A149" s="160"/>
      <c r="B149" s="162"/>
      <c r="C149" s="162"/>
      <c r="D149" s="160"/>
    </row>
    <row r="150" spans="1:4" x14ac:dyDescent="0.2">
      <c r="A150" s="160"/>
      <c r="B150" s="162"/>
      <c r="C150" s="162"/>
      <c r="D150" s="160"/>
    </row>
    <row r="151" spans="1:4" x14ac:dyDescent="0.2">
      <c r="A151" s="160"/>
      <c r="B151" s="162"/>
      <c r="C151" s="162"/>
      <c r="D151" s="160"/>
    </row>
    <row r="152" spans="1:4" x14ac:dyDescent="0.2">
      <c r="A152" s="160"/>
      <c r="B152" s="162"/>
      <c r="C152" s="162"/>
      <c r="D152" s="160"/>
    </row>
    <row r="153" spans="1:4" x14ac:dyDescent="0.2">
      <c r="A153" s="160"/>
      <c r="B153" s="162"/>
      <c r="C153" s="162"/>
      <c r="D153" s="160"/>
    </row>
    <row r="154" spans="1:4" x14ac:dyDescent="0.2">
      <c r="A154" s="160"/>
      <c r="B154" s="162"/>
      <c r="C154" s="162"/>
      <c r="D154" s="160"/>
    </row>
    <row r="155" spans="1:4" x14ac:dyDescent="0.2">
      <c r="A155" s="160"/>
      <c r="B155" s="162"/>
      <c r="C155" s="162"/>
      <c r="D155" s="160"/>
    </row>
    <row r="156" spans="1:4" x14ac:dyDescent="0.2">
      <c r="A156" s="160"/>
      <c r="B156" s="162"/>
      <c r="C156" s="162"/>
      <c r="D156" s="160"/>
    </row>
    <row r="157" spans="1:4" x14ac:dyDescent="0.2">
      <c r="A157" s="160"/>
      <c r="B157" s="162"/>
      <c r="C157" s="162"/>
      <c r="D157" s="160"/>
    </row>
    <row r="158" spans="1:4" x14ac:dyDescent="0.2">
      <c r="A158" s="160"/>
      <c r="B158" s="162"/>
      <c r="C158" s="162"/>
      <c r="D158" s="160"/>
    </row>
    <row r="159" spans="1:4" x14ac:dyDescent="0.2">
      <c r="A159" s="160"/>
      <c r="B159" s="162"/>
      <c r="C159" s="162"/>
      <c r="D159" s="160"/>
    </row>
    <row r="160" spans="1:4" x14ac:dyDescent="0.2">
      <c r="A160" s="160"/>
      <c r="B160" s="162"/>
      <c r="C160" s="162"/>
      <c r="D160" s="160"/>
    </row>
    <row r="161" spans="1:4" x14ac:dyDescent="0.2">
      <c r="A161" s="160"/>
      <c r="B161" s="162"/>
      <c r="C161" s="162"/>
      <c r="D161" s="160"/>
    </row>
    <row r="162" spans="1:4" x14ac:dyDescent="0.2">
      <c r="A162" s="160"/>
      <c r="B162" s="162"/>
      <c r="C162" s="162"/>
      <c r="D162" s="160"/>
    </row>
    <row r="163" spans="1:4" x14ac:dyDescent="0.2">
      <c r="A163" s="160"/>
      <c r="B163" s="162"/>
      <c r="C163" s="162"/>
      <c r="D163" s="160"/>
    </row>
    <row r="164" spans="1:4" x14ac:dyDescent="0.2">
      <c r="A164" s="160"/>
      <c r="B164" s="162"/>
      <c r="C164" s="162"/>
      <c r="D164" s="160"/>
    </row>
    <row r="165" spans="1:4" x14ac:dyDescent="0.2">
      <c r="A165" s="160"/>
      <c r="B165" s="162"/>
      <c r="C165" s="162"/>
      <c r="D165" s="160"/>
    </row>
    <row r="166" spans="1:4" x14ac:dyDescent="0.2">
      <c r="A166" s="160"/>
      <c r="B166" s="162"/>
      <c r="C166" s="162"/>
      <c r="D166" s="160"/>
    </row>
    <row r="167" spans="1:4" x14ac:dyDescent="0.2">
      <c r="A167" s="160"/>
      <c r="B167" s="162"/>
      <c r="C167" s="162"/>
      <c r="D167" s="160"/>
    </row>
    <row r="168" spans="1:4" x14ac:dyDescent="0.2">
      <c r="A168" s="160"/>
      <c r="B168" s="162"/>
      <c r="C168" s="162"/>
      <c r="D168" s="160"/>
    </row>
    <row r="169" spans="1:4" x14ac:dyDescent="0.2">
      <c r="A169" s="160"/>
      <c r="B169" s="162"/>
      <c r="C169" s="162"/>
      <c r="D169" s="160"/>
    </row>
    <row r="170" spans="1:4" x14ac:dyDescent="0.2">
      <c r="A170" s="160"/>
      <c r="B170" s="162"/>
      <c r="C170" s="162"/>
      <c r="D170" s="160"/>
    </row>
    <row r="171" spans="1:4" x14ac:dyDescent="0.2">
      <c r="A171" s="160"/>
      <c r="B171" s="162"/>
      <c r="C171" s="162"/>
      <c r="D171" s="160"/>
    </row>
    <row r="172" spans="1:4" x14ac:dyDescent="0.2">
      <c r="A172" s="160"/>
      <c r="B172" s="162"/>
      <c r="C172" s="162"/>
      <c r="D172" s="160"/>
    </row>
    <row r="173" spans="1:4" x14ac:dyDescent="0.2">
      <c r="A173" s="160"/>
      <c r="B173" s="162"/>
      <c r="C173" s="162"/>
      <c r="D173" s="160"/>
    </row>
    <row r="174" spans="1:4" x14ac:dyDescent="0.2">
      <c r="A174" s="160"/>
      <c r="B174" s="162"/>
      <c r="C174" s="162"/>
      <c r="D174" s="160"/>
    </row>
    <row r="175" spans="1:4" x14ac:dyDescent="0.2">
      <c r="A175" s="160"/>
      <c r="B175" s="162"/>
      <c r="C175" s="162"/>
      <c r="D175" s="160"/>
    </row>
    <row r="176" spans="1:4" x14ac:dyDescent="0.2">
      <c r="A176" s="160"/>
      <c r="B176" s="162"/>
      <c r="C176" s="162"/>
      <c r="D176" s="160"/>
    </row>
    <row r="177" spans="1:4" x14ac:dyDescent="0.2">
      <c r="A177" s="160"/>
      <c r="B177" s="162"/>
      <c r="C177" s="162"/>
      <c r="D177" s="160"/>
    </row>
    <row r="178" spans="1:4" x14ac:dyDescent="0.2">
      <c r="A178" s="160"/>
      <c r="B178" s="162"/>
      <c r="C178" s="162"/>
      <c r="D178" s="160"/>
    </row>
    <row r="179" spans="1:4" x14ac:dyDescent="0.2">
      <c r="A179" s="160"/>
      <c r="B179" s="162"/>
      <c r="C179" s="162"/>
      <c r="D179" s="160"/>
    </row>
    <row r="180" spans="1:4" x14ac:dyDescent="0.2">
      <c r="A180" s="160"/>
      <c r="B180" s="162"/>
      <c r="C180" s="162"/>
      <c r="D180" s="160"/>
    </row>
    <row r="181" spans="1:4" x14ac:dyDescent="0.2">
      <c r="A181" s="160"/>
      <c r="B181" s="162"/>
      <c r="C181" s="162"/>
      <c r="D181" s="160"/>
    </row>
    <row r="182" spans="1:4" x14ac:dyDescent="0.2">
      <c r="A182" s="163"/>
      <c r="B182" s="168"/>
      <c r="C182" s="165"/>
      <c r="D182" s="163"/>
    </row>
    <row r="183" spans="1:4" x14ac:dyDescent="0.2">
      <c r="A183" s="160"/>
      <c r="B183" s="173"/>
      <c r="C183" s="162"/>
      <c r="D183" s="160"/>
    </row>
    <row r="184" spans="1:4" x14ac:dyDescent="0.2">
      <c r="A184" s="160"/>
      <c r="B184" s="173"/>
      <c r="C184" s="162"/>
      <c r="D184" s="160"/>
    </row>
    <row r="185" spans="1:4" x14ac:dyDescent="0.2">
      <c r="A185" s="160"/>
      <c r="B185" s="162"/>
      <c r="C185" s="162"/>
      <c r="D185" s="160"/>
    </row>
    <row r="186" spans="1:4" x14ac:dyDescent="0.2">
      <c r="A186" s="160"/>
      <c r="B186" s="162"/>
      <c r="C186" s="162"/>
      <c r="D186" s="160"/>
    </row>
    <row r="187" spans="1:4" x14ac:dyDescent="0.2">
      <c r="A187" s="160"/>
      <c r="B187" s="162"/>
      <c r="C187" s="162"/>
      <c r="D187" s="160"/>
    </row>
    <row r="188" spans="1:4" x14ac:dyDescent="0.2">
      <c r="A188" s="160"/>
      <c r="B188" s="162"/>
      <c r="C188" s="162"/>
      <c r="D188" s="160"/>
    </row>
    <row r="189" spans="1:4" x14ac:dyDescent="0.2">
      <c r="A189" s="160"/>
      <c r="B189" s="162"/>
      <c r="C189" s="162"/>
      <c r="D189" s="160"/>
    </row>
    <row r="190" spans="1:4" x14ac:dyDescent="0.2">
      <c r="A190" s="160"/>
      <c r="B190" s="162"/>
      <c r="C190" s="162"/>
      <c r="D190" s="160"/>
    </row>
    <row r="191" spans="1:4" x14ac:dyDescent="0.2">
      <c r="A191" s="160"/>
      <c r="B191" s="162"/>
      <c r="C191" s="162"/>
      <c r="D191" s="160"/>
    </row>
    <row r="192" spans="1:4" x14ac:dyDescent="0.2">
      <c r="A192" s="160"/>
      <c r="B192" s="162"/>
      <c r="C192" s="162"/>
      <c r="D192" s="160"/>
    </row>
    <row r="193" spans="1:4" x14ac:dyDescent="0.2">
      <c r="A193" s="163"/>
      <c r="B193" s="171"/>
      <c r="C193" s="165"/>
      <c r="D193" s="163"/>
    </row>
    <row r="194" spans="1:4" x14ac:dyDescent="0.2">
      <c r="A194" s="160"/>
      <c r="B194" s="172"/>
      <c r="C194" s="162"/>
      <c r="D194" s="160"/>
    </row>
    <row r="195" spans="1:4" x14ac:dyDescent="0.2">
      <c r="A195" s="160"/>
      <c r="B195" s="172"/>
      <c r="C195" s="162"/>
      <c r="D195" s="160"/>
    </row>
    <row r="196" spans="1:4" x14ac:dyDescent="0.2">
      <c r="A196" s="163"/>
      <c r="B196" s="165"/>
      <c r="C196" s="165"/>
      <c r="D196" s="163"/>
    </row>
    <row r="197" spans="1:4" x14ac:dyDescent="0.2">
      <c r="A197" s="163"/>
      <c r="B197" s="165"/>
      <c r="C197" s="165"/>
      <c r="D197" s="163"/>
    </row>
    <row r="198" spans="1:4" x14ac:dyDescent="0.2">
      <c r="A198" s="160"/>
      <c r="B198" s="162"/>
      <c r="C198" s="162"/>
      <c r="D198" s="160"/>
    </row>
    <row r="199" spans="1:4" x14ac:dyDescent="0.2">
      <c r="A199" s="160"/>
      <c r="B199" s="162"/>
      <c r="C199" s="162"/>
      <c r="D199" s="160"/>
    </row>
    <row r="200" spans="1:4" x14ac:dyDescent="0.2">
      <c r="A200" s="163"/>
      <c r="B200" s="165"/>
      <c r="C200" s="165"/>
      <c r="D200" s="163"/>
    </row>
    <row r="201" spans="1:4" x14ac:dyDescent="0.2">
      <c r="A201" s="160"/>
      <c r="B201" s="162"/>
      <c r="C201" s="162"/>
      <c r="D201" s="160"/>
    </row>
    <row r="202" spans="1:4" x14ac:dyDescent="0.2">
      <c r="A202" s="160"/>
      <c r="B202" s="162"/>
      <c r="C202" s="162"/>
      <c r="D202" s="160"/>
    </row>
    <row r="203" spans="1:4" x14ac:dyDescent="0.2">
      <c r="A203" s="160"/>
      <c r="B203" s="162"/>
      <c r="C203" s="162"/>
      <c r="D203" s="160"/>
    </row>
    <row r="204" spans="1:4" x14ac:dyDescent="0.2">
      <c r="A204" s="163"/>
      <c r="B204" s="165"/>
      <c r="C204" s="174"/>
      <c r="D204" s="163"/>
    </row>
    <row r="205" spans="1:4" x14ac:dyDescent="0.2">
      <c r="A205" s="163"/>
      <c r="B205" s="165"/>
      <c r="C205" s="165"/>
      <c r="D205" s="163"/>
    </row>
    <row r="206" spans="1:4" x14ac:dyDescent="0.2">
      <c r="A206" s="160"/>
      <c r="B206" s="165"/>
      <c r="C206" s="165"/>
      <c r="D206" s="163"/>
    </row>
    <row r="207" spans="1:4" x14ac:dyDescent="0.2">
      <c r="A207" s="160"/>
      <c r="B207" s="162"/>
      <c r="C207" s="162"/>
      <c r="D207" s="160"/>
    </row>
    <row r="208" spans="1:4" x14ac:dyDescent="0.2">
      <c r="A208" s="160"/>
      <c r="B208" s="162"/>
      <c r="C208" s="162"/>
      <c r="D208" s="160"/>
    </row>
    <row r="209" spans="1:4" x14ac:dyDescent="0.2">
      <c r="A209" s="160"/>
      <c r="B209" s="162"/>
      <c r="C209" s="162"/>
      <c r="D209" s="160"/>
    </row>
    <row r="210" spans="1:4" x14ac:dyDescent="0.2">
      <c r="A210" s="160"/>
      <c r="B210" s="162"/>
      <c r="C210" s="162"/>
      <c r="D210" s="160"/>
    </row>
    <row r="211" spans="1:4" x14ac:dyDescent="0.2">
      <c r="A211" s="163"/>
      <c r="B211" s="171"/>
      <c r="C211" s="165"/>
      <c r="D211" s="163"/>
    </row>
    <row r="212" spans="1:4" x14ac:dyDescent="0.2">
      <c r="A212" s="160"/>
      <c r="B212" s="172"/>
      <c r="C212" s="162"/>
      <c r="D212" s="160"/>
    </row>
    <row r="213" spans="1:4" x14ac:dyDescent="0.2">
      <c r="A213" s="160"/>
      <c r="B213" s="172"/>
      <c r="C213" s="162"/>
      <c r="D213" s="160"/>
    </row>
    <row r="214" spans="1:4" x14ac:dyDescent="0.2">
      <c r="A214" s="163"/>
      <c r="B214" s="165"/>
      <c r="C214" s="165"/>
      <c r="D214" s="163"/>
    </row>
    <row r="215" spans="1:4" x14ac:dyDescent="0.2">
      <c r="A215" s="163"/>
      <c r="B215" s="165"/>
      <c r="C215" s="165"/>
      <c r="D215" s="163"/>
    </row>
    <row r="216" spans="1:4" x14ac:dyDescent="0.2">
      <c r="A216" s="160"/>
      <c r="B216" s="162"/>
      <c r="C216" s="162"/>
      <c r="D216" s="160"/>
    </row>
    <row r="217" spans="1:4" x14ac:dyDescent="0.2">
      <c r="A217" s="160"/>
      <c r="B217" s="162"/>
      <c r="C217" s="162"/>
      <c r="D217" s="160"/>
    </row>
    <row r="218" spans="1:4" x14ac:dyDescent="0.2">
      <c r="A218" s="163"/>
      <c r="B218" s="165"/>
      <c r="C218" s="165"/>
      <c r="D218" s="163"/>
    </row>
    <row r="219" spans="1:4" x14ac:dyDescent="0.2">
      <c r="A219" s="163"/>
      <c r="B219" s="165"/>
      <c r="C219" s="165"/>
      <c r="D219" s="163"/>
    </row>
    <row r="220" spans="1:4" x14ac:dyDescent="0.2">
      <c r="A220" s="160"/>
      <c r="B220" s="162"/>
      <c r="C220" s="162"/>
      <c r="D220" s="160"/>
    </row>
    <row r="221" spans="1:4" x14ac:dyDescent="0.2">
      <c r="A221" s="160"/>
      <c r="B221" s="162"/>
      <c r="C221" s="162"/>
      <c r="D221" s="160"/>
    </row>
    <row r="222" spans="1:4" x14ac:dyDescent="0.2">
      <c r="A222" s="160"/>
      <c r="B222" s="162"/>
      <c r="C222" s="162"/>
      <c r="D222" s="160"/>
    </row>
    <row r="223" spans="1:4" x14ac:dyDescent="0.2">
      <c r="A223" s="160"/>
      <c r="B223" s="162"/>
      <c r="C223" s="162"/>
      <c r="D223" s="160"/>
    </row>
    <row r="224" spans="1:4" x14ac:dyDescent="0.2">
      <c r="A224" s="160"/>
      <c r="B224" s="162"/>
      <c r="C224" s="162"/>
      <c r="D224" s="160"/>
    </row>
    <row r="225" spans="1:4" x14ac:dyDescent="0.2">
      <c r="A225" s="160"/>
      <c r="B225" s="162"/>
      <c r="C225" s="162"/>
      <c r="D225" s="160"/>
    </row>
    <row r="226" spans="1:4" x14ac:dyDescent="0.2">
      <c r="A226" s="163"/>
      <c r="B226" s="165"/>
      <c r="C226" s="165"/>
      <c r="D226" s="163"/>
    </row>
    <row r="227" spans="1:4" x14ac:dyDescent="0.2">
      <c r="A227" s="160"/>
      <c r="B227" s="162"/>
      <c r="C227" s="162"/>
      <c r="D227" s="160"/>
    </row>
    <row r="228" spans="1:4" x14ac:dyDescent="0.2">
      <c r="A228" s="160"/>
      <c r="B228" s="162"/>
      <c r="C228" s="162"/>
      <c r="D228" s="160"/>
    </row>
    <row r="229" spans="1:4" x14ac:dyDescent="0.2">
      <c r="A229" s="160"/>
      <c r="B229" s="162"/>
      <c r="C229" s="162"/>
      <c r="D229" s="160"/>
    </row>
    <row r="230" spans="1:4" x14ac:dyDescent="0.2">
      <c r="A230" s="160"/>
      <c r="B230" s="162"/>
      <c r="C230" s="162"/>
      <c r="D230" s="160"/>
    </row>
    <row r="231" spans="1:4" x14ac:dyDescent="0.2">
      <c r="A231" s="160"/>
      <c r="B231" s="162"/>
      <c r="C231" s="162"/>
      <c r="D231" s="160"/>
    </row>
    <row r="232" spans="1:4" x14ac:dyDescent="0.2">
      <c r="A232" s="160"/>
      <c r="B232" s="162"/>
      <c r="C232" s="162"/>
      <c r="D232" s="160"/>
    </row>
    <row r="233" spans="1:4" x14ac:dyDescent="0.2">
      <c r="A233" s="160"/>
      <c r="B233" s="162"/>
      <c r="C233" s="162"/>
      <c r="D233" s="160"/>
    </row>
    <row r="234" spans="1:4" x14ac:dyDescent="0.2">
      <c r="A234" s="160"/>
      <c r="B234" s="162"/>
      <c r="C234" s="162"/>
      <c r="D234" s="160"/>
    </row>
    <row r="235" spans="1:4" x14ac:dyDescent="0.2">
      <c r="A235" s="160"/>
      <c r="B235" s="162"/>
      <c r="C235" s="162"/>
      <c r="D235" s="160"/>
    </row>
    <row r="236" spans="1:4" x14ac:dyDescent="0.2">
      <c r="A236" s="160"/>
      <c r="B236" s="162"/>
      <c r="C236" s="162"/>
      <c r="D236" s="160"/>
    </row>
    <row r="237" spans="1:4" x14ac:dyDescent="0.2">
      <c r="A237" s="160"/>
      <c r="B237" s="162"/>
      <c r="C237" s="162"/>
      <c r="D237" s="160"/>
    </row>
    <row r="238" spans="1:4" x14ac:dyDescent="0.2">
      <c r="A238" s="160"/>
      <c r="B238" s="162"/>
      <c r="C238" s="162"/>
      <c r="D238" s="160"/>
    </row>
    <row r="239" spans="1:4" x14ac:dyDescent="0.2">
      <c r="A239" s="160"/>
      <c r="B239" s="162"/>
      <c r="C239" s="162"/>
      <c r="D239" s="160"/>
    </row>
    <row r="240" spans="1:4" x14ac:dyDescent="0.2">
      <c r="A240" s="160"/>
      <c r="B240" s="162"/>
      <c r="C240" s="162"/>
      <c r="D240" s="160"/>
    </row>
    <row r="241" spans="1:4" x14ac:dyDescent="0.2">
      <c r="A241" s="160"/>
      <c r="B241" s="162"/>
      <c r="C241" s="162"/>
      <c r="D241" s="160"/>
    </row>
    <row r="242" spans="1:4" x14ac:dyDescent="0.2">
      <c r="A242" s="163"/>
      <c r="B242" s="175"/>
      <c r="C242" s="165"/>
      <c r="D242" s="163"/>
    </row>
    <row r="243" spans="1:4" x14ac:dyDescent="0.2">
      <c r="A243" s="160"/>
      <c r="B243" s="161"/>
      <c r="C243" s="162"/>
      <c r="D243" s="160"/>
    </row>
    <row r="244" spans="1:4" x14ac:dyDescent="0.2">
      <c r="A244" s="163"/>
      <c r="B244" s="165"/>
      <c r="C244" s="165"/>
      <c r="D244" s="163"/>
    </row>
    <row r="245" spans="1:4" x14ac:dyDescent="0.2">
      <c r="A245" s="160"/>
      <c r="B245" s="162"/>
      <c r="C245" s="162"/>
      <c r="D245" s="160"/>
    </row>
    <row r="246" spans="1:4" x14ac:dyDescent="0.2">
      <c r="A246" s="160"/>
      <c r="B246" s="162"/>
      <c r="C246" s="162"/>
      <c r="D246" s="160"/>
    </row>
    <row r="247" spans="1:4" x14ac:dyDescent="0.2">
      <c r="A247" s="160"/>
      <c r="B247" s="162"/>
      <c r="C247" s="162"/>
      <c r="D247" s="160"/>
    </row>
    <row r="248" spans="1:4" x14ac:dyDescent="0.2">
      <c r="A248" s="160"/>
      <c r="B248" s="162"/>
      <c r="C248" s="162"/>
      <c r="D248" s="160"/>
    </row>
    <row r="249" spans="1:4" x14ac:dyDescent="0.2">
      <c r="A249" s="160"/>
      <c r="B249" s="162"/>
      <c r="C249" s="162"/>
      <c r="D249" s="160"/>
    </row>
    <row r="250" spans="1:4" x14ac:dyDescent="0.2">
      <c r="A250" s="160"/>
      <c r="B250" s="162"/>
      <c r="C250" s="162"/>
      <c r="D250" s="160"/>
    </row>
    <row r="251" spans="1:4" x14ac:dyDescent="0.2">
      <c r="A251" s="160"/>
      <c r="B251" s="162"/>
      <c r="C251" s="162"/>
      <c r="D251" s="160"/>
    </row>
    <row r="252" spans="1:4" x14ac:dyDescent="0.2">
      <c r="A252" s="160"/>
      <c r="B252" s="162"/>
      <c r="C252" s="162"/>
      <c r="D252" s="160"/>
    </row>
    <row r="253" spans="1:4" x14ac:dyDescent="0.2">
      <c r="A253" s="160"/>
      <c r="B253" s="162"/>
      <c r="C253" s="162"/>
      <c r="D253" s="160"/>
    </row>
    <row r="254" spans="1:4" x14ac:dyDescent="0.2">
      <c r="A254" s="160"/>
      <c r="B254" s="162"/>
      <c r="C254" s="162"/>
      <c r="D254" s="160"/>
    </row>
    <row r="255" spans="1:4" x14ac:dyDescent="0.2">
      <c r="A255" s="160"/>
      <c r="B255" s="162"/>
      <c r="C255" s="162"/>
      <c r="D255" s="160"/>
    </row>
    <row r="256" spans="1:4" x14ac:dyDescent="0.2">
      <c r="A256" s="160"/>
      <c r="B256" s="162"/>
      <c r="C256" s="162"/>
      <c r="D256" s="160"/>
    </row>
    <row r="257" spans="1:4" x14ac:dyDescent="0.2">
      <c r="A257" s="163"/>
      <c r="B257" s="175"/>
      <c r="C257" s="165"/>
      <c r="D257" s="163"/>
    </row>
    <row r="258" spans="1:4" x14ac:dyDescent="0.2">
      <c r="A258" s="160"/>
      <c r="B258" s="161"/>
      <c r="C258" s="162"/>
      <c r="D258" s="160"/>
    </row>
    <row r="259" spans="1:4" x14ac:dyDescent="0.2">
      <c r="A259" s="160"/>
      <c r="B259" s="161"/>
      <c r="C259" s="162"/>
      <c r="D259" s="160"/>
    </row>
    <row r="260" spans="1:4" x14ac:dyDescent="0.2">
      <c r="A260" s="160"/>
      <c r="B260" s="161"/>
      <c r="C260" s="162"/>
      <c r="D260" s="160"/>
    </row>
    <row r="261" spans="1:4" x14ac:dyDescent="0.2">
      <c r="A261" s="160"/>
      <c r="B261" s="161"/>
      <c r="C261" s="162"/>
      <c r="D261" s="160"/>
    </row>
    <row r="262" spans="1:4" x14ac:dyDescent="0.2">
      <c r="A262" s="163"/>
      <c r="B262" s="175"/>
      <c r="C262" s="163"/>
      <c r="D262" s="163"/>
    </row>
    <row r="263" spans="1:4" x14ac:dyDescent="0.2">
      <c r="A263" s="163"/>
      <c r="B263" s="175"/>
      <c r="C263" s="163"/>
      <c r="D263" s="163"/>
    </row>
    <row r="264" spans="1:4" x14ac:dyDescent="0.2">
      <c r="A264" s="160"/>
      <c r="B264" s="161"/>
      <c r="C264" s="160"/>
      <c r="D264" s="160"/>
    </row>
    <row r="265" spans="1:4" x14ac:dyDescent="0.2">
      <c r="A265" s="160"/>
      <c r="B265" s="161"/>
      <c r="C265" s="162"/>
      <c r="D265" s="160"/>
    </row>
    <row r="266" spans="1:4" x14ac:dyDescent="0.2">
      <c r="A266" s="160"/>
      <c r="B266" s="161"/>
      <c r="C266" s="162"/>
      <c r="D266" s="160"/>
    </row>
    <row r="267" spans="1:4" x14ac:dyDescent="0.2">
      <c r="A267" s="160"/>
      <c r="B267" s="161"/>
      <c r="C267" s="162"/>
      <c r="D267" s="160"/>
    </row>
    <row r="268" spans="1:4" x14ac:dyDescent="0.2">
      <c r="A268" s="160"/>
      <c r="B268" s="161"/>
      <c r="C268" s="162"/>
      <c r="D268" s="160"/>
    </row>
    <row r="269" spans="1:4" x14ac:dyDescent="0.2">
      <c r="A269" s="163"/>
      <c r="B269" s="175"/>
      <c r="C269" s="165"/>
      <c r="D269" s="163"/>
    </row>
    <row r="270" spans="1:4" x14ac:dyDescent="0.2">
      <c r="A270" s="160"/>
      <c r="B270" s="161"/>
      <c r="C270" s="162"/>
      <c r="D270" s="160"/>
    </row>
    <row r="271" spans="1:4" x14ac:dyDescent="0.2">
      <c r="A271" s="160"/>
      <c r="B271" s="161"/>
      <c r="C271" s="162"/>
      <c r="D271" s="160"/>
    </row>
    <row r="272" spans="1:4" x14ac:dyDescent="0.2">
      <c r="A272" s="160"/>
      <c r="B272" s="161"/>
      <c r="C272" s="162"/>
      <c r="D272" s="160"/>
    </row>
    <row r="273" spans="1:4" x14ac:dyDescent="0.2">
      <c r="A273" s="160"/>
      <c r="B273" s="161"/>
      <c r="C273" s="162"/>
      <c r="D273" s="160"/>
    </row>
    <row r="274" spans="1:4" x14ac:dyDescent="0.2">
      <c r="A274" s="160"/>
      <c r="B274" s="161"/>
      <c r="C274" s="162"/>
      <c r="D274" s="160"/>
    </row>
    <row r="275" spans="1:4" x14ac:dyDescent="0.2">
      <c r="A275" s="160"/>
      <c r="B275" s="161"/>
      <c r="C275" s="162"/>
      <c r="D275" s="160"/>
    </row>
    <row r="276" spans="1:4" x14ac:dyDescent="0.2">
      <c r="A276" s="160"/>
      <c r="B276" s="161"/>
      <c r="C276" s="162"/>
      <c r="D276" s="160"/>
    </row>
    <row r="277" spans="1:4" x14ac:dyDescent="0.2">
      <c r="A277" s="160"/>
      <c r="B277" s="161"/>
      <c r="C277" s="162"/>
      <c r="D277" s="160"/>
    </row>
    <row r="278" spans="1:4" x14ac:dyDescent="0.2">
      <c r="A278" s="163"/>
      <c r="B278" s="161"/>
      <c r="C278" s="162"/>
      <c r="D278" s="163"/>
    </row>
  </sheetData>
  <mergeCells count="10">
    <mergeCell ref="A54:C54"/>
    <mergeCell ref="A1:E1"/>
    <mergeCell ref="A4:D4"/>
    <mergeCell ref="A7:D7"/>
    <mergeCell ref="A9:C9"/>
    <mergeCell ref="A10:A11"/>
    <mergeCell ref="B10:B11"/>
    <mergeCell ref="C10:C11"/>
    <mergeCell ref="D10:D11"/>
    <mergeCell ref="A2:D3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F55F-EC9C-4C8D-A7AF-A17514954DAC}">
  <dimension ref="A1:E17"/>
  <sheetViews>
    <sheetView tabSelected="1" view="pageBreakPreview" zoomScale="140" zoomScaleNormal="100" zoomScaleSheetLayoutView="140" workbookViewId="0">
      <selection activeCell="B5" sqref="B5"/>
    </sheetView>
  </sheetViews>
  <sheetFormatPr defaultRowHeight="41.25" customHeight="1" x14ac:dyDescent="0.25"/>
  <cols>
    <col min="1" max="1" width="38.5703125" customWidth="1"/>
    <col min="2" max="2" width="25.140625" customWidth="1"/>
    <col min="3" max="3" width="20" customWidth="1"/>
    <col min="4" max="4" width="14.7109375" customWidth="1"/>
  </cols>
  <sheetData>
    <row r="1" spans="1:5" ht="75" customHeight="1" x14ac:dyDescent="0.25">
      <c r="A1" s="335" t="s">
        <v>370</v>
      </c>
      <c r="B1" s="335"/>
      <c r="C1" s="335"/>
    </row>
    <row r="2" spans="1:5" ht="20.25" customHeight="1" x14ac:dyDescent="0.25">
      <c r="A2" s="336" t="s">
        <v>339</v>
      </c>
      <c r="B2" s="336"/>
      <c r="C2" s="336"/>
    </row>
    <row r="3" spans="1:5" ht="18" customHeight="1" x14ac:dyDescent="0.25">
      <c r="A3" s="285"/>
      <c r="C3" s="285"/>
    </row>
    <row r="4" spans="1:5" ht="41.25" customHeight="1" x14ac:dyDescent="0.25">
      <c r="A4" s="337" t="s">
        <v>340</v>
      </c>
      <c r="B4" s="337"/>
      <c r="C4" s="337"/>
    </row>
    <row r="5" spans="1:5" ht="13.5" customHeight="1" x14ac:dyDescent="0.25">
      <c r="A5" s="286"/>
    </row>
    <row r="6" spans="1:5" ht="41.25" customHeight="1" x14ac:dyDescent="0.25">
      <c r="A6" s="287" t="s">
        <v>341</v>
      </c>
      <c r="B6" s="287" t="s">
        <v>3</v>
      </c>
      <c r="C6" s="287" t="s">
        <v>342</v>
      </c>
    </row>
    <row r="7" spans="1:5" ht="54" customHeight="1" x14ac:dyDescent="0.25">
      <c r="A7" s="288" t="s">
        <v>343</v>
      </c>
      <c r="B7" s="289" t="s">
        <v>344</v>
      </c>
      <c r="C7" s="293">
        <f>C8</f>
        <v>3319.1999999999971</v>
      </c>
      <c r="D7">
        <f>'Прилож 2 функц 2019'!I193</f>
        <v>3319.2000000000116</v>
      </c>
      <c r="E7" s="294">
        <f>C7-D7</f>
        <v>-1.4551915228366852E-11</v>
      </c>
    </row>
    <row r="8" spans="1:5" ht="41.25" customHeight="1" x14ac:dyDescent="0.25">
      <c r="A8" s="288" t="s">
        <v>345</v>
      </c>
      <c r="B8" s="289" t="s">
        <v>346</v>
      </c>
      <c r="C8" s="293">
        <f>C13+C9</f>
        <v>3319.1999999999971</v>
      </c>
    </row>
    <row r="9" spans="1:5" ht="41.25" customHeight="1" x14ac:dyDescent="0.25">
      <c r="A9" s="290" t="s">
        <v>347</v>
      </c>
      <c r="B9" s="291" t="s">
        <v>348</v>
      </c>
      <c r="C9" s="292">
        <f>C10</f>
        <v>-88988.4</v>
      </c>
    </row>
    <row r="10" spans="1:5" ht="41.25" customHeight="1" x14ac:dyDescent="0.25">
      <c r="A10" s="288" t="s">
        <v>349</v>
      </c>
      <c r="B10" s="289" t="s">
        <v>350</v>
      </c>
      <c r="C10" s="293">
        <f>C11</f>
        <v>-88988.4</v>
      </c>
      <c r="D10" s="294">
        <f>'Прилож.1 ДОХОДОВ 2019'!D67</f>
        <v>88988.4</v>
      </c>
    </row>
    <row r="11" spans="1:5" ht="41.25" customHeight="1" x14ac:dyDescent="0.25">
      <c r="A11" s="288" t="s">
        <v>351</v>
      </c>
      <c r="B11" s="289" t="s">
        <v>352</v>
      </c>
      <c r="C11" s="293">
        <f>C12</f>
        <v>-88988.4</v>
      </c>
    </row>
    <row r="12" spans="1:5" ht="80.25" customHeight="1" x14ac:dyDescent="0.25">
      <c r="A12" s="288" t="s">
        <v>353</v>
      </c>
      <c r="B12" s="289" t="s">
        <v>354</v>
      </c>
      <c r="C12" s="293">
        <f>-88634.2+-354.2</f>
        <v>-88988.4</v>
      </c>
    </row>
    <row r="13" spans="1:5" ht="36.75" customHeight="1" x14ac:dyDescent="0.25">
      <c r="A13" s="290" t="s">
        <v>355</v>
      </c>
      <c r="B13" s="291" t="s">
        <v>356</v>
      </c>
      <c r="C13" s="292">
        <f>C14</f>
        <v>92307.599999999991</v>
      </c>
      <c r="D13">
        <f>'Прилож 2 функц 2019'!E192</f>
        <v>92307.6</v>
      </c>
    </row>
    <row r="14" spans="1:5" ht="34.5" customHeight="1" x14ac:dyDescent="0.25">
      <c r="A14" s="288" t="s">
        <v>357</v>
      </c>
      <c r="B14" s="289" t="s">
        <v>358</v>
      </c>
      <c r="C14" s="293">
        <f>C15</f>
        <v>92307.599999999991</v>
      </c>
    </row>
    <row r="15" spans="1:5" ht="41.25" customHeight="1" x14ac:dyDescent="0.25">
      <c r="A15" s="288" t="s">
        <v>359</v>
      </c>
      <c r="B15" s="289" t="s">
        <v>360</v>
      </c>
      <c r="C15" s="293">
        <f>C16</f>
        <v>92307.599999999991</v>
      </c>
    </row>
    <row r="16" spans="1:5" ht="78.75" customHeight="1" x14ac:dyDescent="0.25">
      <c r="A16" s="288" t="s">
        <v>361</v>
      </c>
      <c r="B16" s="289" t="s">
        <v>362</v>
      </c>
      <c r="C16" s="293">
        <f>91953.4+354.2</f>
        <v>92307.599999999991</v>
      </c>
    </row>
    <row r="17" spans="1:3" ht="16.5" customHeight="1" x14ac:dyDescent="0.25">
      <c r="A17" s="338" t="s">
        <v>363</v>
      </c>
      <c r="B17" s="338"/>
      <c r="C17" s="292">
        <f>C13+C9</f>
        <v>3319.1999999999971</v>
      </c>
    </row>
  </sheetData>
  <mergeCells count="4">
    <mergeCell ref="A1:C1"/>
    <mergeCell ref="A2:C2"/>
    <mergeCell ref="A4:C4"/>
    <mergeCell ref="A17:B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F102-DF07-4846-A40B-8D63D49B9AB3}">
  <sheetPr>
    <tabColor theme="5" tint="0.59999389629810485"/>
  </sheetPr>
  <dimension ref="A1:N235"/>
  <sheetViews>
    <sheetView view="pageBreakPreview" topLeftCell="A94" zoomScale="90" zoomScaleNormal="120" zoomScaleSheetLayoutView="90" workbookViewId="0">
      <selection activeCell="E60" sqref="E60"/>
    </sheetView>
  </sheetViews>
  <sheetFormatPr defaultColWidth="96.85546875" defaultRowHeight="12.75" x14ac:dyDescent="0.2"/>
  <cols>
    <col min="1" max="1" width="78.28515625" style="176" customWidth="1"/>
    <col min="2" max="2" width="12.28515625" style="176" customWidth="1"/>
    <col min="3" max="3" width="16" style="176" customWidth="1"/>
    <col min="4" max="4" width="12.42578125" style="176" customWidth="1"/>
    <col min="5" max="5" width="14" style="176" customWidth="1"/>
    <col min="6" max="6" width="9.140625" style="176" hidden="1" customWidth="1"/>
    <col min="7" max="7" width="10.28515625" style="176" customWidth="1"/>
    <col min="8" max="8" width="12.42578125" style="176" customWidth="1"/>
    <col min="9" max="254" width="9.140625" style="176" customWidth="1"/>
    <col min="255" max="16384" width="96.85546875" style="176"/>
  </cols>
  <sheetData>
    <row r="1" spans="1:10" ht="18.75" x14ac:dyDescent="0.3">
      <c r="A1" s="320" t="s">
        <v>364</v>
      </c>
      <c r="B1" s="320"/>
      <c r="C1" s="320"/>
      <c r="D1" s="320"/>
      <c r="E1" s="320"/>
      <c r="F1" s="295"/>
    </row>
    <row r="2" spans="1:10" ht="19.5" customHeight="1" x14ac:dyDescent="0.3">
      <c r="A2" s="320" t="s">
        <v>365</v>
      </c>
      <c r="B2" s="320"/>
      <c r="C2" s="320"/>
      <c r="D2" s="320"/>
      <c r="E2" s="320"/>
    </row>
    <row r="3" spans="1:10" ht="21" customHeight="1" x14ac:dyDescent="0.3">
      <c r="A3" s="316"/>
      <c r="B3" s="316"/>
      <c r="C3" s="316"/>
      <c r="D3" s="316"/>
      <c r="E3" s="316"/>
    </row>
    <row r="4" spans="1:10" ht="40.5" customHeight="1" x14ac:dyDescent="0.3">
      <c r="A4" s="321" t="s">
        <v>366</v>
      </c>
      <c r="B4" s="321"/>
      <c r="C4" s="321"/>
      <c r="D4" s="321"/>
      <c r="E4" s="321"/>
    </row>
    <row r="5" spans="1:10" ht="39" customHeight="1" x14ac:dyDescent="0.3">
      <c r="A5" s="322"/>
      <c r="B5" s="322"/>
      <c r="C5" s="322"/>
      <c r="D5" s="322"/>
      <c r="E5" s="322"/>
      <c r="F5" s="322"/>
    </row>
    <row r="6" spans="1:10" ht="36" customHeight="1" x14ac:dyDescent="0.3">
      <c r="A6" s="339" t="s">
        <v>112</v>
      </c>
      <c r="B6" s="339"/>
      <c r="C6" s="339"/>
      <c r="D6" s="339"/>
      <c r="E6" s="339"/>
    </row>
    <row r="7" spans="1:10" ht="21.75" customHeight="1" x14ac:dyDescent="0.3">
      <c r="A7" s="296"/>
      <c r="B7" s="296"/>
      <c r="C7" s="296"/>
      <c r="D7" s="296"/>
      <c r="E7" s="296"/>
    </row>
    <row r="8" spans="1:10" x14ac:dyDescent="0.2">
      <c r="A8" s="324" t="s">
        <v>113</v>
      </c>
      <c r="B8" s="326" t="s">
        <v>114</v>
      </c>
      <c r="C8" s="326" t="s">
        <v>115</v>
      </c>
      <c r="D8" s="326" t="s">
        <v>307</v>
      </c>
      <c r="E8" s="326" t="s">
        <v>5</v>
      </c>
    </row>
    <row r="9" spans="1:10" ht="84.75" customHeight="1" x14ac:dyDescent="0.2">
      <c r="A9" s="325"/>
      <c r="B9" s="327"/>
      <c r="C9" s="328"/>
      <c r="D9" s="328"/>
      <c r="E9" s="328"/>
    </row>
    <row r="10" spans="1:10" ht="60.75" x14ac:dyDescent="0.3">
      <c r="A10" s="255" t="s">
        <v>261</v>
      </c>
      <c r="B10" s="177"/>
      <c r="C10" s="178"/>
      <c r="D10" s="179"/>
      <c r="E10" s="180">
        <f>E11+E27</f>
        <v>5525.7</v>
      </c>
      <c r="F10" s="181"/>
      <c r="G10" s="256">
        <f>'[3]БР_МС Изм.29 ИЮЛЯ'!F10</f>
        <v>5525.7</v>
      </c>
      <c r="H10" s="181">
        <f>E10-G10</f>
        <v>0</v>
      </c>
      <c r="I10" s="181">
        <f>E11+E34+E37+E44</f>
        <v>17919.7</v>
      </c>
    </row>
    <row r="11" spans="1:10" ht="18.75" x14ac:dyDescent="0.3">
      <c r="A11" s="182" t="s">
        <v>262</v>
      </c>
      <c r="B11" s="183" t="s">
        <v>263</v>
      </c>
      <c r="C11" s="184"/>
      <c r="D11" s="179"/>
      <c r="E11" s="180">
        <f>E12+E16</f>
        <v>5441.7</v>
      </c>
      <c r="F11" s="181"/>
      <c r="G11" s="256">
        <f>'[3]БР_МС Изм.29 ИЮЛЯ'!F11</f>
        <v>5441.7</v>
      </c>
      <c r="H11" s="181">
        <f t="shared" ref="H11:H30" si="0">E11-G11</f>
        <v>0</v>
      </c>
      <c r="I11" s="181">
        <f>E14+E21+E36+E39+E45</f>
        <v>14390</v>
      </c>
      <c r="J11" s="176">
        <v>2111.2130000000002</v>
      </c>
    </row>
    <row r="12" spans="1:10" ht="37.5" x14ac:dyDescent="0.3">
      <c r="A12" s="108" t="s">
        <v>119</v>
      </c>
      <c r="B12" s="185" t="s">
        <v>122</v>
      </c>
      <c r="C12" s="186"/>
      <c r="D12" s="152"/>
      <c r="E12" s="180">
        <f>E13</f>
        <v>1275.7</v>
      </c>
      <c r="F12" s="181"/>
      <c r="G12" s="256">
        <f>'[3]БР_МС Изм.29 ИЮЛЯ'!F12</f>
        <v>1275.7</v>
      </c>
      <c r="H12" s="181">
        <f t="shared" si="0"/>
        <v>0</v>
      </c>
      <c r="I12" s="181">
        <f>E23+E17+E25+E40+E42</f>
        <v>3529.7</v>
      </c>
      <c r="J12" s="176">
        <v>244.85</v>
      </c>
    </row>
    <row r="13" spans="1:10" ht="18.75" x14ac:dyDescent="0.3">
      <c r="A13" s="187" t="s">
        <v>121</v>
      </c>
      <c r="B13" s="120" t="s">
        <v>122</v>
      </c>
      <c r="C13" s="120" t="s">
        <v>123</v>
      </c>
      <c r="D13" s="152"/>
      <c r="E13" s="180">
        <f>E14</f>
        <v>1275.7</v>
      </c>
      <c r="F13" s="181"/>
      <c r="G13" s="256">
        <f>'[3]БР_МС Изм.29 ИЮЛЯ'!F13</f>
        <v>1275.7</v>
      </c>
      <c r="H13" s="181">
        <f t="shared" si="0"/>
        <v>0</v>
      </c>
    </row>
    <row r="14" spans="1:10" ht="75" x14ac:dyDescent="0.3">
      <c r="A14" s="93" t="s">
        <v>124</v>
      </c>
      <c r="B14" s="127" t="s">
        <v>122</v>
      </c>
      <c r="C14" s="127" t="s">
        <v>123</v>
      </c>
      <c r="D14" s="128">
        <v>100</v>
      </c>
      <c r="E14" s="129">
        <f>E15</f>
        <v>1275.7</v>
      </c>
      <c r="F14" s="181"/>
      <c r="G14" s="256">
        <f>'[3]БР_МС Изм.29 ИЮЛЯ'!F14</f>
        <v>1275.7</v>
      </c>
      <c r="H14" s="181">
        <f t="shared" si="0"/>
        <v>0</v>
      </c>
    </row>
    <row r="15" spans="1:10" ht="37.5" x14ac:dyDescent="0.3">
      <c r="A15" s="94" t="s">
        <v>125</v>
      </c>
      <c r="B15" s="127" t="s">
        <v>122</v>
      </c>
      <c r="C15" s="127" t="s">
        <v>123</v>
      </c>
      <c r="D15" s="128">
        <v>120</v>
      </c>
      <c r="E15" s="129">
        <v>1275.7</v>
      </c>
      <c r="F15" s="181"/>
      <c r="G15" s="256">
        <f>'[3]БР_МС Изм.29 ИЮЛЯ'!F15</f>
        <v>1275.7</v>
      </c>
      <c r="H15" s="181">
        <f t="shared" si="0"/>
        <v>0</v>
      </c>
    </row>
    <row r="16" spans="1:10" s="191" customFormat="1" ht="56.25" x14ac:dyDescent="0.3">
      <c r="A16" s="95" t="s">
        <v>128</v>
      </c>
      <c r="B16" s="188" t="s">
        <v>129</v>
      </c>
      <c r="C16" s="188"/>
      <c r="D16" s="189"/>
      <c r="E16" s="190">
        <f>E17+E20</f>
        <v>4166</v>
      </c>
      <c r="F16" s="181"/>
      <c r="G16" s="256">
        <f>'[3]БР_МС Изм.29 ИЮЛЯ'!F22</f>
        <v>4166</v>
      </c>
      <c r="H16" s="181">
        <f t="shared" si="0"/>
        <v>0</v>
      </c>
    </row>
    <row r="17" spans="1:8" ht="37.5" x14ac:dyDescent="0.3">
      <c r="A17" s="257" t="s">
        <v>130</v>
      </c>
      <c r="B17" s="198" t="s">
        <v>129</v>
      </c>
      <c r="C17" s="186" t="s">
        <v>131</v>
      </c>
      <c r="D17" s="152"/>
      <c r="E17" s="180">
        <f>E18</f>
        <v>292.7</v>
      </c>
      <c r="F17" s="181"/>
      <c r="G17" s="256">
        <f>'[3]БР_МС Изм.29 ИЮЛЯ'!F23</f>
        <v>292.7</v>
      </c>
      <c r="H17" s="181">
        <f t="shared" si="0"/>
        <v>0</v>
      </c>
    </row>
    <row r="18" spans="1:8" ht="75" x14ac:dyDescent="0.3">
      <c r="A18" s="145" t="s">
        <v>124</v>
      </c>
      <c r="B18" s="196" t="s">
        <v>129</v>
      </c>
      <c r="C18" s="194" t="s">
        <v>131</v>
      </c>
      <c r="D18" s="197">
        <v>100</v>
      </c>
      <c r="E18" s="129">
        <f>E19</f>
        <v>292.7</v>
      </c>
      <c r="F18" s="181"/>
      <c r="G18" s="256">
        <f>'[3]БР_МС Изм.29 ИЮЛЯ'!F24</f>
        <v>292.7</v>
      </c>
      <c r="H18" s="181">
        <f t="shared" si="0"/>
        <v>0</v>
      </c>
    </row>
    <row r="19" spans="1:8" ht="37.5" x14ac:dyDescent="0.3">
      <c r="A19" s="94" t="s">
        <v>125</v>
      </c>
      <c r="B19" s="196" t="s">
        <v>129</v>
      </c>
      <c r="C19" s="194" t="s">
        <v>131</v>
      </c>
      <c r="D19" s="128">
        <v>120</v>
      </c>
      <c r="E19" s="129">
        <v>292.7</v>
      </c>
      <c r="F19" s="181"/>
      <c r="G19" s="256">
        <f>'[3]БР_МС Изм.29 ИЮЛЯ'!F25</f>
        <v>292.7</v>
      </c>
      <c r="H19" s="181">
        <f t="shared" si="0"/>
        <v>0</v>
      </c>
    </row>
    <row r="20" spans="1:8" ht="36.75" customHeight="1" x14ac:dyDescent="0.3">
      <c r="A20" s="106" t="s">
        <v>132</v>
      </c>
      <c r="B20" s="120" t="s">
        <v>129</v>
      </c>
      <c r="C20" s="120" t="s">
        <v>133</v>
      </c>
      <c r="D20" s="152"/>
      <c r="E20" s="180">
        <f>E21+E23+E25</f>
        <v>3873.3</v>
      </c>
      <c r="F20" s="181"/>
      <c r="G20" s="256">
        <f>'[3]БР_МС Изм.29 ИЮЛЯ'!F29</f>
        <v>3873.2999999999997</v>
      </c>
      <c r="H20" s="181">
        <f t="shared" si="0"/>
        <v>0</v>
      </c>
    </row>
    <row r="21" spans="1:8" ht="75" x14ac:dyDescent="0.3">
      <c r="A21" s="145" t="s">
        <v>124</v>
      </c>
      <c r="B21" s="196" t="s">
        <v>129</v>
      </c>
      <c r="C21" s="127" t="s">
        <v>133</v>
      </c>
      <c r="D21" s="128">
        <v>100</v>
      </c>
      <c r="E21" s="129">
        <f>E22</f>
        <v>2168.9</v>
      </c>
      <c r="F21" s="181"/>
      <c r="G21" s="256">
        <f>'[3]БР_МС Изм.29 ИЮЛЯ'!F30</f>
        <v>2168.9</v>
      </c>
      <c r="H21" s="181">
        <f t="shared" si="0"/>
        <v>0</v>
      </c>
    </row>
    <row r="22" spans="1:8" ht="37.5" x14ac:dyDescent="0.3">
      <c r="A22" s="94" t="s">
        <v>125</v>
      </c>
      <c r="B22" s="196" t="s">
        <v>129</v>
      </c>
      <c r="C22" s="127" t="s">
        <v>133</v>
      </c>
      <c r="D22" s="128">
        <v>120</v>
      </c>
      <c r="E22" s="129">
        <v>2168.9</v>
      </c>
      <c r="F22" s="181"/>
      <c r="G22" s="256">
        <f>'[3]БР_МС Изм.29 ИЮЛЯ'!F31</f>
        <v>2168.9</v>
      </c>
      <c r="H22" s="181">
        <f t="shared" si="0"/>
        <v>0</v>
      </c>
    </row>
    <row r="23" spans="1:8" ht="37.5" x14ac:dyDescent="0.3">
      <c r="A23" s="94" t="s">
        <v>134</v>
      </c>
      <c r="B23" s="196" t="s">
        <v>129</v>
      </c>
      <c r="C23" s="127" t="s">
        <v>133</v>
      </c>
      <c r="D23" s="128">
        <v>200</v>
      </c>
      <c r="E23" s="129">
        <f>E24</f>
        <v>1689.7</v>
      </c>
      <c r="F23" s="181"/>
      <c r="G23" s="181">
        <f>'[3]БР_МС Изм.29 ИЮЛЯ'!F38</f>
        <v>1689.6999999999998</v>
      </c>
      <c r="H23" s="181">
        <f t="shared" si="0"/>
        <v>0</v>
      </c>
    </row>
    <row r="24" spans="1:8" ht="37.5" x14ac:dyDescent="0.3">
      <c r="A24" s="94" t="s">
        <v>135</v>
      </c>
      <c r="B24" s="196" t="s">
        <v>129</v>
      </c>
      <c r="C24" s="127" t="s">
        <v>133</v>
      </c>
      <c r="D24" s="128">
        <v>240</v>
      </c>
      <c r="E24" s="131">
        <f>1589.7+100</f>
        <v>1689.7</v>
      </c>
      <c r="F24" s="181"/>
      <c r="G24" s="181">
        <f>'[3]БР_МС Изм.29 ИЮЛЯ'!F39</f>
        <v>1689.6999999999998</v>
      </c>
      <c r="H24" s="181">
        <f t="shared" si="0"/>
        <v>0</v>
      </c>
    </row>
    <row r="25" spans="1:8" ht="18.75" x14ac:dyDescent="0.3">
      <c r="A25" s="135" t="s">
        <v>136</v>
      </c>
      <c r="B25" s="196" t="s">
        <v>129</v>
      </c>
      <c r="C25" s="127" t="s">
        <v>133</v>
      </c>
      <c r="D25" s="128">
        <v>800</v>
      </c>
      <c r="E25" s="131">
        <f>E26</f>
        <v>14.7</v>
      </c>
      <c r="F25" s="181"/>
      <c r="G25" s="181">
        <f>'[2]Бюджетная Роспись 2019_программ'!F55</f>
        <v>14.7</v>
      </c>
      <c r="H25" s="181">
        <f t="shared" si="0"/>
        <v>0</v>
      </c>
    </row>
    <row r="26" spans="1:8" ht="18.75" x14ac:dyDescent="0.3">
      <c r="A26" s="135" t="s">
        <v>137</v>
      </c>
      <c r="B26" s="196" t="s">
        <v>129</v>
      </c>
      <c r="C26" s="127" t="s">
        <v>133</v>
      </c>
      <c r="D26" s="128">
        <v>850</v>
      </c>
      <c r="E26" s="131">
        <v>14.7</v>
      </c>
      <c r="F26" s="181"/>
      <c r="G26" s="181">
        <f>'[2]Бюджетная Роспись 2019_программ'!F56</f>
        <v>14.7</v>
      </c>
      <c r="H26" s="181">
        <f t="shared" si="0"/>
        <v>0</v>
      </c>
    </row>
    <row r="27" spans="1:8" ht="18.75" x14ac:dyDescent="0.3">
      <c r="A27" s="121" t="s">
        <v>264</v>
      </c>
      <c r="B27" s="198" t="s">
        <v>158</v>
      </c>
      <c r="C27" s="198"/>
      <c r="D27" s="199"/>
      <c r="E27" s="180">
        <f>E28</f>
        <v>84</v>
      </c>
      <c r="F27" s="181"/>
      <c r="G27" s="181">
        <f>'[2]Бюджетная Роспись 2019_программ'!F66</f>
        <v>84</v>
      </c>
      <c r="H27" s="181">
        <f t="shared" si="0"/>
        <v>0</v>
      </c>
    </row>
    <row r="28" spans="1:8" ht="56.25" x14ac:dyDescent="0.3">
      <c r="A28" s="106" t="s">
        <v>157</v>
      </c>
      <c r="B28" s="198" t="s">
        <v>158</v>
      </c>
      <c r="C28" s="198" t="s">
        <v>159</v>
      </c>
      <c r="D28" s="199"/>
      <c r="E28" s="200">
        <f>E29</f>
        <v>84</v>
      </c>
      <c r="F28" s="181"/>
      <c r="G28" s="181">
        <f>'[2]Бюджетная Роспись 2019_программ'!F67</f>
        <v>84</v>
      </c>
      <c r="H28" s="181">
        <f t="shared" si="0"/>
        <v>0</v>
      </c>
    </row>
    <row r="29" spans="1:8" ht="18.75" x14ac:dyDescent="0.3">
      <c r="A29" s="135" t="s">
        <v>136</v>
      </c>
      <c r="B29" s="196" t="s">
        <v>158</v>
      </c>
      <c r="C29" s="193" t="s">
        <v>159</v>
      </c>
      <c r="D29" s="142">
        <v>800</v>
      </c>
      <c r="E29" s="129">
        <f>E30</f>
        <v>84</v>
      </c>
      <c r="F29" s="181"/>
      <c r="G29" s="181">
        <f>'[2]Бюджетная Роспись 2019_программ'!F68</f>
        <v>84</v>
      </c>
      <c r="H29" s="181">
        <f t="shared" si="0"/>
        <v>0</v>
      </c>
    </row>
    <row r="30" spans="1:8" ht="18.75" x14ac:dyDescent="0.3">
      <c r="A30" s="135" t="s">
        <v>160</v>
      </c>
      <c r="B30" s="193" t="s">
        <v>158</v>
      </c>
      <c r="C30" s="193" t="s">
        <v>159</v>
      </c>
      <c r="D30" s="201">
        <v>850</v>
      </c>
      <c r="E30" s="129">
        <v>84</v>
      </c>
      <c r="F30" s="181"/>
      <c r="G30" s="181">
        <f>'[2]Бюджетная Роспись 2019_программ'!F69</f>
        <v>84</v>
      </c>
      <c r="H30" s="181">
        <f t="shared" si="0"/>
        <v>0</v>
      </c>
    </row>
    <row r="31" spans="1:8" ht="60.75" x14ac:dyDescent="0.3">
      <c r="A31" s="255" t="s">
        <v>265</v>
      </c>
      <c r="B31" s="202"/>
      <c r="C31" s="120"/>
      <c r="D31" s="203"/>
      <c r="E31" s="140">
        <f>E32+E66+E71+E79+E110+E135+E146+E162+E175</f>
        <v>86781.900000000009</v>
      </c>
      <c r="F31" s="181"/>
      <c r="G31" s="181">
        <f>'[3]БР _МА Изм. сентяб 25.09.19 (2)'!F10</f>
        <v>86427.7</v>
      </c>
      <c r="H31" s="181">
        <f>E31-G31</f>
        <v>354.20000000001164</v>
      </c>
    </row>
    <row r="32" spans="1:8" ht="18.75" x14ac:dyDescent="0.3">
      <c r="A32" s="121" t="s">
        <v>117</v>
      </c>
      <c r="B32" s="185" t="s">
        <v>263</v>
      </c>
      <c r="C32" s="120"/>
      <c r="D32" s="152"/>
      <c r="E32" s="180">
        <f>E33+E51+E55</f>
        <v>14472.600000000002</v>
      </c>
      <c r="F32" s="181"/>
      <c r="G32" s="181">
        <f>'[3]БР _МА Изм. сентяб 25.09.19 (2)'!F11</f>
        <v>14672.6</v>
      </c>
      <c r="H32" s="181">
        <f>E32-G32</f>
        <v>-199.99999999999818</v>
      </c>
    </row>
    <row r="33" spans="1:8" ht="61.5" customHeight="1" x14ac:dyDescent="0.3">
      <c r="A33" s="106" t="s">
        <v>138</v>
      </c>
      <c r="B33" s="186" t="s">
        <v>141</v>
      </c>
      <c r="C33" s="120"/>
      <c r="D33" s="152"/>
      <c r="E33" s="180">
        <f>E34+E37+E44+E46</f>
        <v>14297.900000000001</v>
      </c>
      <c r="F33" s="181"/>
      <c r="G33" s="181">
        <f>'[3]БР _МА Изм. сентяб 25.09.19 (2)'!F12</f>
        <v>14297.9</v>
      </c>
      <c r="H33" s="181">
        <f t="shared" ref="H33:H36" si="1">E33-G33</f>
        <v>0</v>
      </c>
    </row>
    <row r="34" spans="1:8" ht="75" x14ac:dyDescent="0.3">
      <c r="A34" s="106" t="s">
        <v>140</v>
      </c>
      <c r="B34" s="120" t="s">
        <v>141</v>
      </c>
      <c r="C34" s="120" t="s">
        <v>142</v>
      </c>
      <c r="D34" s="152"/>
      <c r="E34" s="180">
        <f>E35</f>
        <v>1275.7</v>
      </c>
      <c r="F34" s="181"/>
      <c r="G34" s="181">
        <f>'[3]БР _МА Изм. сентяб 25.09.19 (2)'!F13</f>
        <v>1275.7</v>
      </c>
      <c r="H34" s="181">
        <f t="shared" si="1"/>
        <v>0</v>
      </c>
    </row>
    <row r="35" spans="1:8" ht="75" x14ac:dyDescent="0.3">
      <c r="A35" s="145" t="s">
        <v>124</v>
      </c>
      <c r="B35" s="127" t="s">
        <v>141</v>
      </c>
      <c r="C35" s="127" t="s">
        <v>142</v>
      </c>
      <c r="D35" s="128">
        <v>100</v>
      </c>
      <c r="E35" s="129">
        <f>E36</f>
        <v>1275.7</v>
      </c>
      <c r="F35" s="181"/>
      <c r="G35" s="181">
        <f>'[3]БР _МА Изм. сентяб 25.09.19 (2)'!F14</f>
        <v>1275.7</v>
      </c>
      <c r="H35" s="181">
        <f t="shared" si="1"/>
        <v>0</v>
      </c>
    </row>
    <row r="36" spans="1:8" ht="37.5" x14ac:dyDescent="0.3">
      <c r="A36" s="94" t="s">
        <v>125</v>
      </c>
      <c r="B36" s="127" t="s">
        <v>141</v>
      </c>
      <c r="C36" s="127" t="s">
        <v>142</v>
      </c>
      <c r="D36" s="128">
        <v>120</v>
      </c>
      <c r="E36" s="129">
        <v>1275.7</v>
      </c>
      <c r="F36" s="181"/>
      <c r="G36" s="181">
        <f>'[3]БР _МА Изм. сентяб 25.09.19 (2)'!F15</f>
        <v>1275.7</v>
      </c>
      <c r="H36" s="181">
        <f t="shared" si="1"/>
        <v>0</v>
      </c>
    </row>
    <row r="37" spans="1:8" ht="56.25" x14ac:dyDescent="0.3">
      <c r="A37" s="106" t="s">
        <v>143</v>
      </c>
      <c r="B37" s="120" t="s">
        <v>141</v>
      </c>
      <c r="C37" s="120" t="s">
        <v>144</v>
      </c>
      <c r="D37" s="204"/>
      <c r="E37" s="140">
        <f>E38+E40+E42</f>
        <v>10752.500000000002</v>
      </c>
      <c r="F37" s="181"/>
      <c r="G37" s="181">
        <f>'[3]БР _МА Изм. сентяб 25.09.19 (2)'!F22</f>
        <v>10752.5</v>
      </c>
      <c r="H37" s="181">
        <f>E37-G37</f>
        <v>0</v>
      </c>
    </row>
    <row r="38" spans="1:8" ht="75" x14ac:dyDescent="0.3">
      <c r="A38" s="145" t="s">
        <v>124</v>
      </c>
      <c r="B38" s="127" t="s">
        <v>141</v>
      </c>
      <c r="C38" s="127" t="s">
        <v>144</v>
      </c>
      <c r="D38" s="128">
        <v>100</v>
      </c>
      <c r="E38" s="129">
        <f>E39</f>
        <v>9219.9000000000015</v>
      </c>
      <c r="F38" s="181"/>
      <c r="G38" s="181">
        <v>9219.9</v>
      </c>
      <c r="H38" s="181">
        <f t="shared" ref="H38:H41" si="2">E38-G38</f>
        <v>0</v>
      </c>
    </row>
    <row r="39" spans="1:8" ht="37.5" x14ac:dyDescent="0.3">
      <c r="A39" s="94" t="s">
        <v>125</v>
      </c>
      <c r="B39" s="127" t="s">
        <v>141</v>
      </c>
      <c r="C39" s="127" t="s">
        <v>144</v>
      </c>
      <c r="D39" s="128">
        <v>120</v>
      </c>
      <c r="E39" s="129">
        <f>9669.7-66-383.8</f>
        <v>9219.9000000000015</v>
      </c>
      <c r="F39" s="181"/>
      <c r="G39" s="181">
        <v>9219.9</v>
      </c>
      <c r="H39" s="181">
        <f t="shared" si="2"/>
        <v>0</v>
      </c>
    </row>
    <row r="40" spans="1:8" ht="37.5" x14ac:dyDescent="0.3">
      <c r="A40" s="94" t="s">
        <v>134</v>
      </c>
      <c r="B40" s="127" t="s">
        <v>141</v>
      </c>
      <c r="C40" s="127" t="s">
        <v>144</v>
      </c>
      <c r="D40" s="128">
        <v>200</v>
      </c>
      <c r="E40" s="129">
        <f>E41</f>
        <v>1523.6</v>
      </c>
      <c r="F40" s="181"/>
      <c r="G40" s="181">
        <f>E40</f>
        <v>1523.6</v>
      </c>
      <c r="H40" s="181">
        <f t="shared" si="2"/>
        <v>0</v>
      </c>
    </row>
    <row r="41" spans="1:8" ht="37.5" x14ac:dyDescent="0.3">
      <c r="A41" s="94" t="s">
        <v>135</v>
      </c>
      <c r="B41" s="127" t="s">
        <v>141</v>
      </c>
      <c r="C41" s="127" t="s">
        <v>144</v>
      </c>
      <c r="D41" s="128">
        <v>240</v>
      </c>
      <c r="E41" s="129">
        <f>1423.6+100</f>
        <v>1523.6</v>
      </c>
      <c r="F41" s="181"/>
      <c r="G41" s="181">
        <v>1523.6</v>
      </c>
      <c r="H41" s="181">
        <f t="shared" si="2"/>
        <v>0</v>
      </c>
    </row>
    <row r="42" spans="1:8" ht="18.75" x14ac:dyDescent="0.3">
      <c r="A42" s="135" t="s">
        <v>136</v>
      </c>
      <c r="B42" s="127" t="s">
        <v>141</v>
      </c>
      <c r="C42" s="127" t="s">
        <v>144</v>
      </c>
      <c r="D42" s="128">
        <v>800</v>
      </c>
      <c r="E42" s="129">
        <f>E43</f>
        <v>9</v>
      </c>
      <c r="F42" s="181"/>
      <c r="G42" s="181">
        <f>'[2]Бюджетная Роспись 2019_программ'!F109</f>
        <v>9</v>
      </c>
      <c r="H42" s="181">
        <f>E42-G42</f>
        <v>0</v>
      </c>
    </row>
    <row r="43" spans="1:8" ht="18.75" x14ac:dyDescent="0.3">
      <c r="A43" s="135" t="s">
        <v>137</v>
      </c>
      <c r="B43" s="127" t="s">
        <v>141</v>
      </c>
      <c r="C43" s="127" t="s">
        <v>144</v>
      </c>
      <c r="D43" s="128">
        <v>850</v>
      </c>
      <c r="E43" s="129">
        <v>9</v>
      </c>
      <c r="F43" s="181"/>
      <c r="G43" s="181">
        <f>'[2]Бюджетная Роспись 2019_программ'!F110</f>
        <v>9</v>
      </c>
      <c r="H43" s="181">
        <f>E43-G43</f>
        <v>0</v>
      </c>
    </row>
    <row r="44" spans="1:8" ht="56.25" x14ac:dyDescent="0.3">
      <c r="A44" s="109" t="s">
        <v>334</v>
      </c>
      <c r="B44" s="120" t="s">
        <v>141</v>
      </c>
      <c r="C44" s="186" t="s">
        <v>333</v>
      </c>
      <c r="D44" s="204">
        <v>100</v>
      </c>
      <c r="E44" s="180">
        <f>E45</f>
        <v>449.8</v>
      </c>
      <c r="F44" s="181"/>
      <c r="G44" s="181">
        <f>'[3]БР _МА Изм. сентяб 25.09.19 (2)'!F58</f>
        <v>449.8</v>
      </c>
      <c r="H44" s="181">
        <f t="shared" ref="H44:H50" si="3">E44-G44</f>
        <v>0</v>
      </c>
    </row>
    <row r="45" spans="1:8" ht="37.5" x14ac:dyDescent="0.3">
      <c r="A45" s="94" t="s">
        <v>125</v>
      </c>
      <c r="B45" s="127" t="s">
        <v>141</v>
      </c>
      <c r="C45" s="194" t="s">
        <v>333</v>
      </c>
      <c r="D45" s="128">
        <v>120</v>
      </c>
      <c r="E45" s="129">
        <f>66+383.8</f>
        <v>449.8</v>
      </c>
      <c r="F45" s="181"/>
      <c r="G45" s="181">
        <f>'[3]БР _МА Изм. сентяб 25.09.19 (2)'!F59</f>
        <v>449.8</v>
      </c>
      <c r="H45" s="181">
        <f t="shared" si="3"/>
        <v>0</v>
      </c>
    </row>
    <row r="46" spans="1:8" ht="75" x14ac:dyDescent="0.3">
      <c r="A46" s="109" t="s">
        <v>147</v>
      </c>
      <c r="B46" s="139" t="s">
        <v>141</v>
      </c>
      <c r="C46" s="186" t="s">
        <v>148</v>
      </c>
      <c r="D46" s="205"/>
      <c r="E46" s="180">
        <f>E47+E49</f>
        <v>1819.9</v>
      </c>
      <c r="F46" s="181"/>
      <c r="G46" s="181">
        <f>'[3]БР _МА Изм. сентяб 25.09.19 (2)'!F66</f>
        <v>1819.9</v>
      </c>
      <c r="H46" s="181">
        <f t="shared" si="3"/>
        <v>0</v>
      </c>
    </row>
    <row r="47" spans="1:8" ht="75" x14ac:dyDescent="0.3">
      <c r="A47" s="112" t="s">
        <v>124</v>
      </c>
      <c r="B47" s="127" t="s">
        <v>141</v>
      </c>
      <c r="C47" s="194" t="s">
        <v>148</v>
      </c>
      <c r="D47" s="205">
        <v>100</v>
      </c>
      <c r="E47" s="129">
        <f>E48</f>
        <v>1689</v>
      </c>
      <c r="F47" s="181"/>
      <c r="G47" s="181">
        <f>'[3]БР _МА Изм. сентяб 25.09.19 (2)'!F67</f>
        <v>1689</v>
      </c>
      <c r="H47" s="181">
        <f t="shared" si="3"/>
        <v>0</v>
      </c>
    </row>
    <row r="48" spans="1:8" ht="37.5" x14ac:dyDescent="0.3">
      <c r="A48" s="192" t="s">
        <v>125</v>
      </c>
      <c r="B48" s="127" t="s">
        <v>141</v>
      </c>
      <c r="C48" s="127" t="s">
        <v>148</v>
      </c>
      <c r="D48" s="205">
        <v>120</v>
      </c>
      <c r="E48" s="131">
        <v>1689</v>
      </c>
      <c r="F48" s="181"/>
      <c r="G48" s="181">
        <f>'[3]БР _МА Изм. сентяб 25.09.19 (2)'!F68</f>
        <v>1689</v>
      </c>
      <c r="H48" s="181">
        <f t="shared" si="3"/>
        <v>0</v>
      </c>
    </row>
    <row r="49" spans="1:8" ht="37.5" x14ac:dyDescent="0.3">
      <c r="A49" s="94" t="s">
        <v>134</v>
      </c>
      <c r="B49" s="127" t="s">
        <v>141</v>
      </c>
      <c r="C49" s="127" t="s">
        <v>148</v>
      </c>
      <c r="D49" s="205">
        <v>200</v>
      </c>
      <c r="E49" s="131">
        <f>E50</f>
        <v>130.9</v>
      </c>
      <c r="F49" s="181"/>
      <c r="G49" s="181">
        <f>'[3]БР _МА Изм. сентяб 25.09.19 (2)'!F80</f>
        <v>130.9</v>
      </c>
      <c r="H49" s="181">
        <f t="shared" si="3"/>
        <v>0</v>
      </c>
    </row>
    <row r="50" spans="1:8" ht="37.5" x14ac:dyDescent="0.3">
      <c r="A50" s="94" t="s">
        <v>135</v>
      </c>
      <c r="B50" s="127" t="s">
        <v>141</v>
      </c>
      <c r="C50" s="194" t="s">
        <v>148</v>
      </c>
      <c r="D50" s="205">
        <v>240</v>
      </c>
      <c r="E50" s="129">
        <v>130.9</v>
      </c>
      <c r="F50" s="181"/>
      <c r="G50" s="181">
        <f>'[3]БР _МА Изм. сентяб 25.09.19 (2)'!F81</f>
        <v>130.9</v>
      </c>
      <c r="H50" s="181">
        <f t="shared" si="3"/>
        <v>0</v>
      </c>
    </row>
    <row r="51" spans="1:8" ht="18.75" x14ac:dyDescent="0.3">
      <c r="A51" s="206" t="s">
        <v>266</v>
      </c>
      <c r="B51" s="120" t="s">
        <v>152</v>
      </c>
      <c r="C51" s="120"/>
      <c r="D51" s="207"/>
      <c r="E51" s="140">
        <f>E52</f>
        <v>30</v>
      </c>
      <c r="F51" s="181"/>
      <c r="G51" s="181"/>
    </row>
    <row r="52" spans="1:8" ht="18.75" x14ac:dyDescent="0.3">
      <c r="A52" s="206" t="s">
        <v>267</v>
      </c>
      <c r="B52" s="120" t="s">
        <v>152</v>
      </c>
      <c r="C52" s="120" t="s">
        <v>153</v>
      </c>
      <c r="D52" s="207"/>
      <c r="E52" s="180">
        <f>E53</f>
        <v>30</v>
      </c>
      <c r="F52" s="181"/>
      <c r="G52" s="181"/>
    </row>
    <row r="53" spans="1:8" ht="18.75" x14ac:dyDescent="0.3">
      <c r="A53" s="208" t="s">
        <v>136</v>
      </c>
      <c r="B53" s="127" t="s">
        <v>152</v>
      </c>
      <c r="C53" s="127" t="s">
        <v>153</v>
      </c>
      <c r="D53" s="205">
        <v>800</v>
      </c>
      <c r="E53" s="129">
        <f>E54</f>
        <v>30</v>
      </c>
      <c r="F53" s="181"/>
      <c r="G53" s="181"/>
    </row>
    <row r="54" spans="1:8" ht="18.75" x14ac:dyDescent="0.3">
      <c r="A54" s="208" t="s">
        <v>154</v>
      </c>
      <c r="B54" s="127" t="s">
        <v>152</v>
      </c>
      <c r="C54" s="127" t="s">
        <v>153</v>
      </c>
      <c r="D54" s="205">
        <v>870</v>
      </c>
      <c r="E54" s="129">
        <v>30</v>
      </c>
      <c r="F54" s="181"/>
      <c r="G54" s="181"/>
    </row>
    <row r="55" spans="1:8" ht="18.75" x14ac:dyDescent="0.3">
      <c r="A55" s="121" t="s">
        <v>264</v>
      </c>
      <c r="B55" s="120" t="s">
        <v>158</v>
      </c>
      <c r="C55" s="127"/>
      <c r="D55" s="195"/>
      <c r="E55" s="180">
        <f>E57+E60+E63</f>
        <v>144.69999999999999</v>
      </c>
      <c r="F55" s="258">
        <f>F56+F71</f>
        <v>0</v>
      </c>
      <c r="G55" s="181">
        <f>'[3]БР _МА Изм. сентяб 25.09.19 (2)'!F97</f>
        <v>344.7</v>
      </c>
      <c r="H55" s="181">
        <f>E55-G55</f>
        <v>-200</v>
      </c>
    </row>
    <row r="56" spans="1:8" ht="18.75" x14ac:dyDescent="0.3">
      <c r="A56" s="121" t="s">
        <v>286</v>
      </c>
      <c r="B56" s="198" t="s">
        <v>158</v>
      </c>
      <c r="C56" s="193"/>
      <c r="D56" s="250"/>
      <c r="E56" s="180">
        <f t="shared" ref="E56:F58" si="4">E57</f>
        <v>0</v>
      </c>
      <c r="F56" s="180">
        <f t="shared" si="4"/>
        <v>0</v>
      </c>
      <c r="G56" s="181">
        <f>'[3]БР _МА Изм. сентяб 25.09.19 (2)'!F98</f>
        <v>200</v>
      </c>
      <c r="H56" s="181">
        <f t="shared" ref="H56:H78" si="5">E56-G56</f>
        <v>-200</v>
      </c>
    </row>
    <row r="57" spans="1:8" ht="119.25" customHeight="1" x14ac:dyDescent="0.3">
      <c r="A57" s="251" t="s">
        <v>287</v>
      </c>
      <c r="B57" s="198" t="s">
        <v>158</v>
      </c>
      <c r="C57" s="198" t="s">
        <v>288</v>
      </c>
      <c r="D57" s="252"/>
      <c r="E57" s="180">
        <f t="shared" si="4"/>
        <v>0</v>
      </c>
      <c r="F57" s="259">
        <f t="shared" si="4"/>
        <v>0</v>
      </c>
      <c r="G57" s="181">
        <f>'[3]БР _МА Изм. сентяб 25.09.19 (2)'!F99</f>
        <v>200</v>
      </c>
      <c r="H57" s="181">
        <f t="shared" si="5"/>
        <v>-200</v>
      </c>
    </row>
    <row r="58" spans="1:8" ht="24.75" customHeight="1" x14ac:dyDescent="0.3">
      <c r="A58" s="135" t="s">
        <v>136</v>
      </c>
      <c r="B58" s="193" t="s">
        <v>158</v>
      </c>
      <c r="C58" s="193" t="s">
        <v>288</v>
      </c>
      <c r="D58" s="201">
        <v>800</v>
      </c>
      <c r="E58" s="129">
        <f t="shared" si="4"/>
        <v>0</v>
      </c>
      <c r="F58" s="259">
        <f t="shared" si="4"/>
        <v>0</v>
      </c>
      <c r="G58" s="181">
        <f>'[3]БР _МА Изм. сентяб 25.09.19 (2)'!F100</f>
        <v>200</v>
      </c>
      <c r="H58" s="181">
        <f t="shared" si="5"/>
        <v>-200</v>
      </c>
    </row>
    <row r="59" spans="1:8" ht="23.25" customHeight="1" x14ac:dyDescent="0.3">
      <c r="A59" s="135" t="s">
        <v>289</v>
      </c>
      <c r="B59" s="193" t="s">
        <v>158</v>
      </c>
      <c r="C59" s="193" t="s">
        <v>288</v>
      </c>
      <c r="D59" s="201">
        <v>830</v>
      </c>
      <c r="E59" s="129">
        <f>200-200</f>
        <v>0</v>
      </c>
      <c r="F59" s="259">
        <f>F60</f>
        <v>0</v>
      </c>
      <c r="G59" s="181">
        <f>'[3]БР _МА Изм. сентяб 25.09.19 (2)'!F101</f>
        <v>200</v>
      </c>
      <c r="H59" s="181">
        <f t="shared" si="5"/>
        <v>-200</v>
      </c>
    </row>
    <row r="60" spans="1:8" ht="21.75" customHeight="1" x14ac:dyDescent="0.3">
      <c r="A60" s="253" t="s">
        <v>290</v>
      </c>
      <c r="B60" s="120" t="s">
        <v>158</v>
      </c>
      <c r="C60" s="120" t="s">
        <v>291</v>
      </c>
      <c r="D60" s="204"/>
      <c r="E60" s="123">
        <f>E61</f>
        <v>137.5</v>
      </c>
      <c r="F60" s="260"/>
      <c r="G60" s="181">
        <f>'[3]БР _МА Изм. сентяб 25.09.19 (2)'!F105</f>
        <v>137.5</v>
      </c>
      <c r="H60" s="181">
        <f t="shared" si="5"/>
        <v>0</v>
      </c>
    </row>
    <row r="61" spans="1:8" ht="35.25" customHeight="1" x14ac:dyDescent="0.3">
      <c r="A61" s="94" t="s">
        <v>134</v>
      </c>
      <c r="B61" s="127" t="s">
        <v>158</v>
      </c>
      <c r="C61" s="127" t="s">
        <v>291</v>
      </c>
      <c r="D61" s="205">
        <v>200</v>
      </c>
      <c r="E61" s="254">
        <f>E62</f>
        <v>137.5</v>
      </c>
      <c r="F61" s="261" t="e">
        <f>F62</f>
        <v>#REF!</v>
      </c>
      <c r="G61" s="181">
        <f>'[3]БР _МА Изм. сентяб 25.09.19 (2)'!F106</f>
        <v>137.5</v>
      </c>
      <c r="H61" s="181">
        <f t="shared" si="5"/>
        <v>0</v>
      </c>
    </row>
    <row r="62" spans="1:8" ht="35.25" customHeight="1" x14ac:dyDescent="0.3">
      <c r="A62" s="94" t="s">
        <v>135</v>
      </c>
      <c r="B62" s="127" t="s">
        <v>158</v>
      </c>
      <c r="C62" s="127" t="s">
        <v>291</v>
      </c>
      <c r="D62" s="205">
        <v>240</v>
      </c>
      <c r="E62" s="129">
        <v>137.5</v>
      </c>
      <c r="F62" s="259" t="e">
        <f>#REF!</f>
        <v>#REF!</v>
      </c>
      <c r="G62" s="181">
        <f>'[3]БР _МА Изм. сентяб 25.09.19 (2)'!F107</f>
        <v>137.5</v>
      </c>
      <c r="H62" s="181">
        <f t="shared" si="5"/>
        <v>0</v>
      </c>
    </row>
    <row r="63" spans="1:8" ht="19.5" customHeight="1" x14ac:dyDescent="0.3">
      <c r="A63" s="108" t="s">
        <v>145</v>
      </c>
      <c r="B63" s="120" t="s">
        <v>158</v>
      </c>
      <c r="C63" s="120" t="s">
        <v>146</v>
      </c>
      <c r="D63" s="128"/>
      <c r="E63" s="140">
        <f>E64</f>
        <v>7.2</v>
      </c>
      <c r="F63" s="284"/>
      <c r="G63" s="181">
        <f>'[3]БР _МА Изм. сентяб 25.09.19 (2)'!F111</f>
        <v>7.2</v>
      </c>
      <c r="H63" s="181">
        <f t="shared" si="5"/>
        <v>0</v>
      </c>
    </row>
    <row r="64" spans="1:8" ht="41.25" customHeight="1" x14ac:dyDescent="0.3">
      <c r="A64" s="94" t="s">
        <v>134</v>
      </c>
      <c r="B64" s="127" t="s">
        <v>158</v>
      </c>
      <c r="C64" s="127" t="s">
        <v>146</v>
      </c>
      <c r="D64" s="197">
        <v>200</v>
      </c>
      <c r="E64" s="129">
        <f>E65</f>
        <v>7.2</v>
      </c>
      <c r="F64" s="284"/>
      <c r="G64" s="181">
        <f>'[3]БР _МА Изм. сентяб 25.09.19 (2)'!F112</f>
        <v>7.2</v>
      </c>
      <c r="H64" s="181">
        <f t="shared" si="5"/>
        <v>0</v>
      </c>
    </row>
    <row r="65" spans="1:8" ht="38.25" customHeight="1" x14ac:dyDescent="0.3">
      <c r="A65" s="94" t="s">
        <v>135</v>
      </c>
      <c r="B65" s="127" t="s">
        <v>158</v>
      </c>
      <c r="C65" s="127" t="s">
        <v>146</v>
      </c>
      <c r="D65" s="128">
        <v>240</v>
      </c>
      <c r="E65" s="129">
        <v>7.2</v>
      </c>
      <c r="F65" s="284"/>
      <c r="G65" s="181">
        <f>'[3]БР _МА Изм. сентяб 25.09.19 (2)'!F113</f>
        <v>7.2</v>
      </c>
      <c r="H65" s="181">
        <f t="shared" si="5"/>
        <v>0</v>
      </c>
    </row>
    <row r="66" spans="1:8" ht="37.5" x14ac:dyDescent="0.3">
      <c r="A66" s="106" t="s">
        <v>161</v>
      </c>
      <c r="B66" s="209" t="s">
        <v>268</v>
      </c>
      <c r="C66" s="120"/>
      <c r="D66" s="142"/>
      <c r="E66" s="140">
        <f>E67</f>
        <v>50</v>
      </c>
      <c r="F66" s="181"/>
      <c r="G66" s="181">
        <f>'[2]Бюджетная Роспись 2019_программ'!F169</f>
        <v>50</v>
      </c>
      <c r="H66" s="181">
        <f t="shared" si="5"/>
        <v>0</v>
      </c>
    </row>
    <row r="67" spans="1:8" ht="44.25" customHeight="1" x14ac:dyDescent="0.3">
      <c r="A67" s="106" t="s">
        <v>163</v>
      </c>
      <c r="B67" s="209" t="s">
        <v>166</v>
      </c>
      <c r="C67" s="120"/>
      <c r="D67" s="142"/>
      <c r="E67" s="180">
        <f>E68</f>
        <v>50</v>
      </c>
      <c r="F67" s="181"/>
      <c r="G67" s="181">
        <f>'[2]Бюджетная Роспись 2019_программ'!F170</f>
        <v>50</v>
      </c>
      <c r="H67" s="181">
        <f t="shared" si="5"/>
        <v>0</v>
      </c>
    </row>
    <row r="68" spans="1:8" ht="93.75" x14ac:dyDescent="0.3">
      <c r="A68" s="106" t="s">
        <v>165</v>
      </c>
      <c r="B68" s="120" t="s">
        <v>166</v>
      </c>
      <c r="C68" s="120" t="s">
        <v>167</v>
      </c>
      <c r="D68" s="152"/>
      <c r="E68" s="180">
        <f>E69</f>
        <v>50</v>
      </c>
      <c r="F68" s="181"/>
      <c r="G68" s="181">
        <f>'[2]Бюджетная Роспись 2019_программ'!F171</f>
        <v>50</v>
      </c>
      <c r="H68" s="181">
        <f t="shared" si="5"/>
        <v>0</v>
      </c>
    </row>
    <row r="69" spans="1:8" ht="37.5" x14ac:dyDescent="0.3">
      <c r="A69" s="94" t="s">
        <v>134</v>
      </c>
      <c r="B69" s="127" t="s">
        <v>166</v>
      </c>
      <c r="C69" s="127" t="s">
        <v>167</v>
      </c>
      <c r="D69" s="142">
        <v>200</v>
      </c>
      <c r="E69" s="210">
        <f>E70</f>
        <v>50</v>
      </c>
      <c r="F69" s="181"/>
      <c r="G69" s="181">
        <f>'[2]Бюджетная Роспись 2019_программ'!F172</f>
        <v>50</v>
      </c>
      <c r="H69" s="181">
        <f t="shared" si="5"/>
        <v>0</v>
      </c>
    </row>
    <row r="70" spans="1:8" ht="37.5" x14ac:dyDescent="0.3">
      <c r="A70" s="94" t="s">
        <v>135</v>
      </c>
      <c r="B70" s="127" t="s">
        <v>166</v>
      </c>
      <c r="C70" s="127" t="s">
        <v>269</v>
      </c>
      <c r="D70" s="142">
        <v>240</v>
      </c>
      <c r="E70" s="210">
        <v>50</v>
      </c>
      <c r="F70" s="181"/>
      <c r="G70" s="181">
        <f>'[2]Бюджетная Роспись 2019_программ'!F173</f>
        <v>50</v>
      </c>
      <c r="H70" s="181">
        <f t="shared" si="5"/>
        <v>0</v>
      </c>
    </row>
    <row r="71" spans="1:8" ht="18.75" x14ac:dyDescent="0.3">
      <c r="A71" s="121" t="s">
        <v>168</v>
      </c>
      <c r="B71" s="120" t="s">
        <v>270</v>
      </c>
      <c r="C71" s="120"/>
      <c r="D71" s="122"/>
      <c r="E71" s="123">
        <f>E72</f>
        <v>751.3</v>
      </c>
      <c r="F71" s="181"/>
      <c r="G71" s="181">
        <f>'[3]БР _МА Изм. Июль 29.08.19'!F129</f>
        <v>751.3</v>
      </c>
      <c r="H71" s="181">
        <f t="shared" si="5"/>
        <v>0</v>
      </c>
    </row>
    <row r="72" spans="1:8" ht="18.75" x14ac:dyDescent="0.3">
      <c r="A72" s="121" t="s">
        <v>169</v>
      </c>
      <c r="B72" s="120" t="s">
        <v>171</v>
      </c>
      <c r="C72" s="120"/>
      <c r="D72" s="122"/>
      <c r="E72" s="123">
        <f>E74</f>
        <v>751.3</v>
      </c>
      <c r="F72" s="181"/>
      <c r="G72" s="181">
        <f>'[3]БР _МА Изм. Июль 29.08.19'!F130</f>
        <v>751.3</v>
      </c>
      <c r="H72" s="181">
        <f t="shared" si="5"/>
        <v>0</v>
      </c>
    </row>
    <row r="73" spans="1:8" ht="56.25" x14ac:dyDescent="0.3">
      <c r="A73" s="124" t="s">
        <v>170</v>
      </c>
      <c r="B73" s="120" t="s">
        <v>171</v>
      </c>
      <c r="C73" s="120"/>
      <c r="D73" s="122"/>
      <c r="E73" s="123">
        <f>E74</f>
        <v>751.3</v>
      </c>
      <c r="F73" s="181"/>
      <c r="G73" s="181">
        <f>'[3]БР _МА Изм. Июль 29.08.19'!F131</f>
        <v>751.3</v>
      </c>
      <c r="H73" s="181">
        <f t="shared" si="5"/>
        <v>0</v>
      </c>
    </row>
    <row r="74" spans="1:8" ht="56.25" x14ac:dyDescent="0.3">
      <c r="A74" s="125" t="s">
        <v>172</v>
      </c>
      <c r="B74" s="120" t="s">
        <v>171</v>
      </c>
      <c r="C74" s="120" t="s">
        <v>173</v>
      </c>
      <c r="D74" s="122"/>
      <c r="E74" s="123">
        <f>E75+E77</f>
        <v>751.3</v>
      </c>
      <c r="F74" s="181"/>
      <c r="G74" s="181">
        <f>'[3]БР _МА Изм. Июль 29.08.19'!F132</f>
        <v>751.3</v>
      </c>
      <c r="H74" s="181">
        <f t="shared" si="5"/>
        <v>0</v>
      </c>
    </row>
    <row r="75" spans="1:8" ht="75" x14ac:dyDescent="0.3">
      <c r="A75" s="126" t="s">
        <v>124</v>
      </c>
      <c r="B75" s="127" t="s">
        <v>171</v>
      </c>
      <c r="C75" s="127" t="s">
        <v>173</v>
      </c>
      <c r="D75" s="128">
        <v>100</v>
      </c>
      <c r="E75" s="129">
        <f>E76</f>
        <v>637.79999999999995</v>
      </c>
      <c r="F75" s="181"/>
      <c r="G75" s="181">
        <f>'[3]БР _МА Изм. Июль 29.08.19'!F133</f>
        <v>637.79999999999995</v>
      </c>
      <c r="H75" s="181">
        <f t="shared" si="5"/>
        <v>0</v>
      </c>
    </row>
    <row r="76" spans="1:8" ht="18.75" x14ac:dyDescent="0.3">
      <c r="A76" s="130" t="s">
        <v>174</v>
      </c>
      <c r="B76" s="127" t="s">
        <v>171</v>
      </c>
      <c r="C76" s="127" t="s">
        <v>173</v>
      </c>
      <c r="D76" s="128">
        <v>110</v>
      </c>
      <c r="E76" s="129">
        <f>610.4+18.1+9.3</f>
        <v>637.79999999999995</v>
      </c>
      <c r="F76" s="181"/>
      <c r="G76" s="181">
        <f>'[3]БР _МА Изм. Июль 29.08.19'!F134</f>
        <v>637.79999999999995</v>
      </c>
      <c r="H76" s="181">
        <f t="shared" si="5"/>
        <v>0</v>
      </c>
    </row>
    <row r="77" spans="1:8" ht="37.5" x14ac:dyDescent="0.3">
      <c r="A77" s="94" t="s">
        <v>134</v>
      </c>
      <c r="B77" s="127" t="s">
        <v>171</v>
      </c>
      <c r="C77" s="127" t="s">
        <v>173</v>
      </c>
      <c r="D77" s="128">
        <v>200</v>
      </c>
      <c r="E77" s="129">
        <f>E78</f>
        <v>113.50000000000001</v>
      </c>
      <c r="F77" s="181"/>
      <c r="G77" s="181">
        <f>'[3]БР _МА Изм. Июль 29.08.19'!F141</f>
        <v>113.5</v>
      </c>
      <c r="H77" s="181">
        <f t="shared" si="5"/>
        <v>0</v>
      </c>
    </row>
    <row r="78" spans="1:8" ht="37.5" x14ac:dyDescent="0.3">
      <c r="A78" s="94" t="s">
        <v>135</v>
      </c>
      <c r="B78" s="127" t="s">
        <v>171</v>
      </c>
      <c r="C78" s="127" t="s">
        <v>173</v>
      </c>
      <c r="D78" s="128">
        <v>240</v>
      </c>
      <c r="E78" s="131">
        <f>131.4-18.1+0.2</f>
        <v>113.50000000000001</v>
      </c>
      <c r="F78" s="181"/>
      <c r="G78" s="181">
        <f>'[3]БР _МА Изм. Июль 29.08.19'!F142</f>
        <v>113.5</v>
      </c>
      <c r="H78" s="181">
        <f t="shared" si="5"/>
        <v>0</v>
      </c>
    </row>
    <row r="79" spans="1:8" ht="18.75" x14ac:dyDescent="0.3">
      <c r="A79" s="121" t="s">
        <v>175</v>
      </c>
      <c r="B79" s="120" t="s">
        <v>271</v>
      </c>
      <c r="C79" s="120"/>
      <c r="D79" s="211"/>
      <c r="E79" s="140">
        <f>E80</f>
        <v>35264.5</v>
      </c>
      <c r="F79" s="181"/>
      <c r="G79" s="181">
        <f>'[3]БР _МА Изм. сентяб 25.09.19 (2)'!F154</f>
        <v>34964.5</v>
      </c>
      <c r="H79" s="181">
        <f>E79-G79</f>
        <v>300</v>
      </c>
    </row>
    <row r="80" spans="1:8" ht="18" customHeight="1" x14ac:dyDescent="0.3">
      <c r="A80" s="121" t="s">
        <v>177</v>
      </c>
      <c r="B80" s="120" t="s">
        <v>178</v>
      </c>
      <c r="C80" s="120"/>
      <c r="D80" s="211"/>
      <c r="E80" s="180">
        <f>E81+E88</f>
        <v>35264.5</v>
      </c>
      <c r="F80" s="181"/>
      <c r="G80" s="181">
        <f>'[3]БР _МА Изм. сентяб 25.09.19 (2)'!F155</f>
        <v>34964.5</v>
      </c>
      <c r="H80" s="181">
        <f t="shared" ref="H80:H143" si="6">E80-G80</f>
        <v>300</v>
      </c>
    </row>
    <row r="81" spans="1:14" ht="54" customHeight="1" x14ac:dyDescent="0.3">
      <c r="A81" s="106" t="s">
        <v>195</v>
      </c>
      <c r="B81" s="133" t="s">
        <v>178</v>
      </c>
      <c r="C81" s="96" t="s">
        <v>196</v>
      </c>
      <c r="D81" s="119"/>
      <c r="E81" s="134">
        <f>E82+E84+E86</f>
        <v>9159.5</v>
      </c>
      <c r="F81" s="181"/>
      <c r="G81" s="181">
        <f>'[3]БР _МА Изм. сентяб 25.09.19 (2)'!F156</f>
        <v>8859.5</v>
      </c>
      <c r="H81" s="181">
        <f>E81-G81</f>
        <v>300</v>
      </c>
    </row>
    <row r="82" spans="1:14" ht="84" customHeight="1" x14ac:dyDescent="0.3">
      <c r="A82" s="94" t="s">
        <v>124</v>
      </c>
      <c r="B82" s="100" t="s">
        <v>178</v>
      </c>
      <c r="C82" s="100" t="s">
        <v>196</v>
      </c>
      <c r="D82" s="91">
        <v>100</v>
      </c>
      <c r="E82" s="92">
        <f>E83</f>
        <v>8066.8</v>
      </c>
      <c r="F82" s="181"/>
      <c r="G82" s="181">
        <f>'[3]БР _МА Изм. сентяб 25.09.19 (2)'!F158</f>
        <v>8066.7999999999993</v>
      </c>
      <c r="H82" s="181">
        <f t="shared" ref="H82:H87" si="7">E82-G82</f>
        <v>0</v>
      </c>
    </row>
    <row r="83" spans="1:14" ht="18" customHeight="1" x14ac:dyDescent="0.3">
      <c r="A83" s="135" t="s">
        <v>174</v>
      </c>
      <c r="B83" s="100" t="s">
        <v>178</v>
      </c>
      <c r="C83" s="100" t="s">
        <v>196</v>
      </c>
      <c r="D83" s="91">
        <v>110</v>
      </c>
      <c r="E83" s="92">
        <v>8066.8</v>
      </c>
      <c r="F83" s="181"/>
      <c r="G83" s="181">
        <f>'[3]БР _МА Изм. сентяб 25.09.19 (2)'!F159</f>
        <v>8066.7999999999993</v>
      </c>
      <c r="H83" s="181">
        <f t="shared" si="7"/>
        <v>0</v>
      </c>
    </row>
    <row r="84" spans="1:14" ht="48" customHeight="1" x14ac:dyDescent="0.3">
      <c r="A84" s="94" t="s">
        <v>134</v>
      </c>
      <c r="B84" s="98" t="s">
        <v>178</v>
      </c>
      <c r="C84" s="98" t="s">
        <v>196</v>
      </c>
      <c r="D84" s="91">
        <v>200</v>
      </c>
      <c r="E84" s="118">
        <f>E85</f>
        <v>1031.6999999999998</v>
      </c>
      <c r="F84" s="181"/>
      <c r="G84" s="181">
        <f>'[3]БР _МА Изм. Июль 29.08.19'!F165</f>
        <v>731.7</v>
      </c>
      <c r="H84" s="181">
        <f t="shared" si="7"/>
        <v>299.99999999999977</v>
      </c>
    </row>
    <row r="85" spans="1:14" ht="18" customHeight="1" x14ac:dyDescent="0.3">
      <c r="A85" s="94" t="s">
        <v>135</v>
      </c>
      <c r="B85" s="98" t="s">
        <v>178</v>
      </c>
      <c r="C85" s="98" t="s">
        <v>196</v>
      </c>
      <c r="D85" s="91">
        <v>240</v>
      </c>
      <c r="E85" s="118">
        <f>833.8-102.1+300</f>
        <v>1031.6999999999998</v>
      </c>
      <c r="F85" s="181"/>
      <c r="G85" s="181">
        <f>'[3]БР _МА Изм. Июль 29.08.19'!F166</f>
        <v>731.7</v>
      </c>
      <c r="H85" s="181">
        <f t="shared" si="7"/>
        <v>299.99999999999977</v>
      </c>
    </row>
    <row r="86" spans="1:14" ht="18" customHeight="1" x14ac:dyDescent="0.3">
      <c r="A86" s="105" t="s">
        <v>136</v>
      </c>
      <c r="B86" s="98" t="s">
        <v>178</v>
      </c>
      <c r="C86" s="98" t="s">
        <v>196</v>
      </c>
      <c r="D86" s="91">
        <v>800</v>
      </c>
      <c r="E86" s="118">
        <f>E87</f>
        <v>61</v>
      </c>
      <c r="F86" s="181"/>
      <c r="G86" s="181">
        <f>'[3]БР _МА Изм. Июль 29.08.19'!F176</f>
        <v>61</v>
      </c>
      <c r="H86" s="181">
        <f t="shared" si="7"/>
        <v>0</v>
      </c>
    </row>
    <row r="87" spans="1:14" ht="18" customHeight="1" x14ac:dyDescent="0.3">
      <c r="A87" s="105" t="s">
        <v>137</v>
      </c>
      <c r="B87" s="98" t="s">
        <v>178</v>
      </c>
      <c r="C87" s="98" t="s">
        <v>196</v>
      </c>
      <c r="D87" s="91">
        <v>850</v>
      </c>
      <c r="E87" s="118">
        <f>321-260</f>
        <v>61</v>
      </c>
      <c r="F87" s="181"/>
      <c r="G87" s="181">
        <f>'[3]БР _МА Изм. Июль 29.08.19'!F177</f>
        <v>61</v>
      </c>
      <c r="H87" s="181">
        <f t="shared" si="7"/>
        <v>0</v>
      </c>
    </row>
    <row r="88" spans="1:14" ht="60.75" customHeight="1" x14ac:dyDescent="0.3">
      <c r="A88" s="124" t="s">
        <v>170</v>
      </c>
      <c r="B88" s="120" t="s">
        <v>178</v>
      </c>
      <c r="C88" s="120"/>
      <c r="D88" s="211"/>
      <c r="E88" s="180">
        <f>E89+E92+E95+E98+E101+E104+E107</f>
        <v>26105</v>
      </c>
      <c r="F88" s="181"/>
      <c r="G88" s="181">
        <f>'[3]БР _МА Изм. сентяб 25.09.19 (2)'!F188</f>
        <v>26105</v>
      </c>
      <c r="H88" s="181">
        <f t="shared" si="6"/>
        <v>0</v>
      </c>
    </row>
    <row r="89" spans="1:14" ht="54" customHeight="1" x14ac:dyDescent="0.3">
      <c r="A89" s="106" t="s">
        <v>179</v>
      </c>
      <c r="B89" s="120" t="s">
        <v>178</v>
      </c>
      <c r="C89" s="120" t="s">
        <v>180</v>
      </c>
      <c r="D89" s="211"/>
      <c r="E89" s="180">
        <f>E90</f>
        <v>5017.7</v>
      </c>
      <c r="F89" s="181"/>
      <c r="G89" s="181">
        <f>'[3]БР _МА Изм. сентяб 25.09.19 (2)'!F189</f>
        <v>5017.7</v>
      </c>
      <c r="H89" s="181">
        <f t="shared" si="6"/>
        <v>0</v>
      </c>
    </row>
    <row r="90" spans="1:14" ht="37.5" x14ac:dyDescent="0.3">
      <c r="A90" s="94" t="s">
        <v>272</v>
      </c>
      <c r="B90" s="127" t="s">
        <v>178</v>
      </c>
      <c r="C90" s="127" t="s">
        <v>180</v>
      </c>
      <c r="D90" s="142">
        <v>200</v>
      </c>
      <c r="E90" s="129">
        <f>E91</f>
        <v>5017.7</v>
      </c>
      <c r="F90" s="181"/>
      <c r="G90" s="181">
        <f>'[3]БР _МА Изм. сентяб 25.09.19 (2)'!F190</f>
        <v>5017.7</v>
      </c>
      <c r="H90" s="181">
        <f t="shared" si="6"/>
        <v>0</v>
      </c>
    </row>
    <row r="91" spans="1:14" ht="37.5" x14ac:dyDescent="0.3">
      <c r="A91" s="94" t="s">
        <v>135</v>
      </c>
      <c r="B91" s="127" t="s">
        <v>178</v>
      </c>
      <c r="C91" s="127" t="s">
        <v>180</v>
      </c>
      <c r="D91" s="142">
        <v>240</v>
      </c>
      <c r="E91" s="129">
        <f>2500+2453+43+21.7</f>
        <v>5017.7</v>
      </c>
      <c r="F91" s="181"/>
      <c r="G91" s="181">
        <f>'[3]БР _МА Изм. сентяб 25.09.19 (2)'!F191</f>
        <v>5017.7</v>
      </c>
      <c r="H91" s="181">
        <f t="shared" si="6"/>
        <v>0</v>
      </c>
    </row>
    <row r="92" spans="1:14" ht="18.75" x14ac:dyDescent="0.3">
      <c r="A92" s="121" t="s">
        <v>183</v>
      </c>
      <c r="B92" s="120" t="s">
        <v>178</v>
      </c>
      <c r="C92" s="120" t="s">
        <v>184</v>
      </c>
      <c r="D92" s="211"/>
      <c r="E92" s="180">
        <f>E93</f>
        <v>721.4</v>
      </c>
      <c r="F92" s="181"/>
      <c r="G92" s="181">
        <f>'[3]БР _МА Изм. сентяб 25.09.19 (2)'!F195</f>
        <v>721.4</v>
      </c>
      <c r="H92" s="181">
        <f t="shared" si="6"/>
        <v>0</v>
      </c>
    </row>
    <row r="93" spans="1:14" ht="37.5" x14ac:dyDescent="0.3">
      <c r="A93" s="94" t="s">
        <v>134</v>
      </c>
      <c r="B93" s="127" t="s">
        <v>178</v>
      </c>
      <c r="C93" s="127" t="s">
        <v>184</v>
      </c>
      <c r="D93" s="142">
        <v>200</v>
      </c>
      <c r="E93" s="129">
        <f>E94</f>
        <v>721.4</v>
      </c>
      <c r="F93" s="181"/>
      <c r="G93" s="181">
        <f>'[3]БР _МА Изм. сентяб 25.09.19 (2)'!F196</f>
        <v>721.4</v>
      </c>
      <c r="H93" s="181">
        <f t="shared" si="6"/>
        <v>0</v>
      </c>
    </row>
    <row r="94" spans="1:14" ht="37.5" x14ac:dyDescent="0.3">
      <c r="A94" s="94" t="s">
        <v>135</v>
      </c>
      <c r="B94" s="127" t="s">
        <v>178</v>
      </c>
      <c r="C94" s="127" t="s">
        <v>184</v>
      </c>
      <c r="D94" s="142">
        <v>240</v>
      </c>
      <c r="E94" s="131">
        <f>800+571-649.6</f>
        <v>721.4</v>
      </c>
      <c r="F94" s="181"/>
      <c r="G94" s="181">
        <f>'[3]БР _МА Изм. сентяб 25.09.19 (2)'!F197</f>
        <v>721.4</v>
      </c>
      <c r="H94" s="181">
        <f t="shared" si="6"/>
        <v>0</v>
      </c>
      <c r="N94" s="297"/>
    </row>
    <row r="95" spans="1:14" ht="75" x14ac:dyDescent="0.3">
      <c r="A95" s="106" t="s">
        <v>273</v>
      </c>
      <c r="B95" s="120" t="s">
        <v>178</v>
      </c>
      <c r="C95" s="120" t="s">
        <v>186</v>
      </c>
      <c r="D95" s="211"/>
      <c r="E95" s="140">
        <f>E96</f>
        <v>826.3</v>
      </c>
      <c r="F95" s="181"/>
      <c r="G95" s="181">
        <f>'[3]БР _МА Изм. сентяб 25.09.19 (2)'!F204</f>
        <v>826.3</v>
      </c>
      <c r="H95" s="181">
        <f t="shared" si="6"/>
        <v>0</v>
      </c>
    </row>
    <row r="96" spans="1:14" ht="37.5" x14ac:dyDescent="0.3">
      <c r="A96" s="94" t="s">
        <v>134</v>
      </c>
      <c r="B96" s="127" t="s">
        <v>178</v>
      </c>
      <c r="C96" s="127" t="s">
        <v>186</v>
      </c>
      <c r="D96" s="142">
        <v>200</v>
      </c>
      <c r="E96" s="129">
        <f>E97</f>
        <v>826.3</v>
      </c>
      <c r="F96" s="181"/>
      <c r="G96" s="181">
        <f>'[3]БР _МА Изм. сентяб 25.09.19 (2)'!F205</f>
        <v>826.3</v>
      </c>
      <c r="H96" s="181">
        <f t="shared" si="6"/>
        <v>0</v>
      </c>
    </row>
    <row r="97" spans="1:8" ht="37.5" x14ac:dyDescent="0.3">
      <c r="A97" s="94" t="s">
        <v>135</v>
      </c>
      <c r="B97" s="127" t="s">
        <v>178</v>
      </c>
      <c r="C97" s="127" t="s">
        <v>186</v>
      </c>
      <c r="D97" s="142">
        <v>240</v>
      </c>
      <c r="E97" s="129">
        <f>500+256.5+69.8</f>
        <v>826.3</v>
      </c>
      <c r="F97" s="181"/>
      <c r="G97" s="181">
        <f>'[3]БР _МА Изм. сентяб 25.09.19 (2)'!F206</f>
        <v>826.3</v>
      </c>
      <c r="H97" s="181">
        <f t="shared" si="6"/>
        <v>0</v>
      </c>
    </row>
    <row r="98" spans="1:8" ht="180" customHeight="1" x14ac:dyDescent="0.3">
      <c r="A98" s="106" t="s">
        <v>187</v>
      </c>
      <c r="B98" s="120" t="s">
        <v>178</v>
      </c>
      <c r="C98" s="120" t="s">
        <v>188</v>
      </c>
      <c r="D98" s="211"/>
      <c r="E98" s="180">
        <f>E99</f>
        <v>9603</v>
      </c>
      <c r="F98" s="181"/>
      <c r="G98" s="181">
        <f>'[3]БР _МА Изм. сентяб 25.09.19 (2)'!F210</f>
        <v>9603</v>
      </c>
      <c r="H98" s="181">
        <f t="shared" si="6"/>
        <v>0</v>
      </c>
    </row>
    <row r="99" spans="1:8" ht="37.5" x14ac:dyDescent="0.3">
      <c r="A99" s="94" t="s">
        <v>134</v>
      </c>
      <c r="B99" s="127" t="s">
        <v>178</v>
      </c>
      <c r="C99" s="127" t="s">
        <v>188</v>
      </c>
      <c r="D99" s="142">
        <v>200</v>
      </c>
      <c r="E99" s="129">
        <f>E100</f>
        <v>9603</v>
      </c>
      <c r="F99" s="181"/>
      <c r="G99" s="181">
        <f>'[3]БР _МА Изм. сентяб 25.09.19 (2)'!F211</f>
        <v>9603</v>
      </c>
      <c r="H99" s="181">
        <f t="shared" si="6"/>
        <v>0</v>
      </c>
    </row>
    <row r="100" spans="1:8" ht="37.5" x14ac:dyDescent="0.3">
      <c r="A100" s="94" t="s">
        <v>135</v>
      </c>
      <c r="B100" s="127" t="s">
        <v>178</v>
      </c>
      <c r="C100" s="127" t="s">
        <v>188</v>
      </c>
      <c r="D100" s="142">
        <v>240</v>
      </c>
      <c r="E100" s="129">
        <f>7000+1228+250+1125</f>
        <v>9603</v>
      </c>
      <c r="F100" s="181"/>
      <c r="G100" s="181">
        <f>'[3]БР _МА Изм. сентяб 25.09.19 (2)'!F212</f>
        <v>9603</v>
      </c>
      <c r="H100" s="181">
        <f t="shared" si="6"/>
        <v>0</v>
      </c>
    </row>
    <row r="101" spans="1:8" ht="57.75" customHeight="1" x14ac:dyDescent="0.3">
      <c r="A101" s="106" t="s">
        <v>189</v>
      </c>
      <c r="B101" s="120" t="s">
        <v>178</v>
      </c>
      <c r="C101" s="120" t="s">
        <v>190</v>
      </c>
      <c r="D101" s="211"/>
      <c r="E101" s="180">
        <f>E102</f>
        <v>4609</v>
      </c>
      <c r="F101" s="181"/>
      <c r="G101" s="181">
        <f>'[3]БР _МА Изм. сентяб 25.09.19 (2)'!F218</f>
        <v>4609</v>
      </c>
      <c r="H101" s="181">
        <f t="shared" si="6"/>
        <v>0</v>
      </c>
    </row>
    <row r="102" spans="1:8" ht="37.5" x14ac:dyDescent="0.3">
      <c r="A102" s="94" t="s">
        <v>134</v>
      </c>
      <c r="B102" s="127" t="s">
        <v>178</v>
      </c>
      <c r="C102" s="127" t="s">
        <v>190</v>
      </c>
      <c r="D102" s="142">
        <v>200</v>
      </c>
      <c r="E102" s="129">
        <f>E103</f>
        <v>4609</v>
      </c>
      <c r="F102" s="181"/>
      <c r="G102" s="181">
        <f>'[3]БР _МА Изм. сентяб 25.09.19 (2)'!F219</f>
        <v>4609</v>
      </c>
      <c r="H102" s="181">
        <f t="shared" si="6"/>
        <v>0</v>
      </c>
    </row>
    <row r="103" spans="1:8" ht="37.5" x14ac:dyDescent="0.3">
      <c r="A103" s="94" t="s">
        <v>135</v>
      </c>
      <c r="B103" s="127" t="s">
        <v>178</v>
      </c>
      <c r="C103" s="127" t="s">
        <v>190</v>
      </c>
      <c r="D103" s="142">
        <v>240</v>
      </c>
      <c r="E103" s="131">
        <f>9000-2453-1811-127</f>
        <v>4609</v>
      </c>
      <c r="F103" s="181"/>
      <c r="G103" s="181">
        <f>'[3]БР _МА Изм. сентяб 25.09.19 (2)'!F220</f>
        <v>4609</v>
      </c>
      <c r="H103" s="181">
        <f t="shared" si="6"/>
        <v>0</v>
      </c>
    </row>
    <row r="104" spans="1:8" ht="48.75" customHeight="1" x14ac:dyDescent="0.3">
      <c r="A104" s="106" t="s">
        <v>191</v>
      </c>
      <c r="B104" s="120" t="s">
        <v>178</v>
      </c>
      <c r="C104" s="120" t="s">
        <v>192</v>
      </c>
      <c r="D104" s="211"/>
      <c r="E104" s="180">
        <f>E105</f>
        <v>4862</v>
      </c>
      <c r="F104" s="181"/>
      <c r="G104" s="181">
        <f>'[3]БР _МА Изм. сентяб 25.09.19 (2)'!F224</f>
        <v>4862</v>
      </c>
      <c r="H104" s="181">
        <f t="shared" si="6"/>
        <v>0</v>
      </c>
    </row>
    <row r="105" spans="1:8" ht="37.5" x14ac:dyDescent="0.3">
      <c r="A105" s="94" t="s">
        <v>134</v>
      </c>
      <c r="B105" s="127" t="s">
        <v>178</v>
      </c>
      <c r="C105" s="127" t="s">
        <v>192</v>
      </c>
      <c r="D105" s="142">
        <v>200</v>
      </c>
      <c r="E105" s="129">
        <f>E106</f>
        <v>4862</v>
      </c>
      <c r="F105" s="181"/>
      <c r="G105" s="181">
        <f>'[3]БР _МА Изм. сентяб 25.09.19 (2)'!F225</f>
        <v>4862</v>
      </c>
      <c r="H105" s="181">
        <f t="shared" si="6"/>
        <v>0</v>
      </c>
    </row>
    <row r="106" spans="1:8" ht="37.5" x14ac:dyDescent="0.3">
      <c r="A106" s="94" t="s">
        <v>135</v>
      </c>
      <c r="B106" s="127" t="s">
        <v>178</v>
      </c>
      <c r="C106" s="127" t="s">
        <v>192</v>
      </c>
      <c r="D106" s="205">
        <v>240</v>
      </c>
      <c r="E106" s="129">
        <f>3176.5+2230.1-544.6</f>
        <v>4862</v>
      </c>
      <c r="F106" s="181"/>
      <c r="G106" s="181">
        <f>'[3]БР _МА Изм. сентяб 25.09.19 (2)'!F226</f>
        <v>4862</v>
      </c>
      <c r="H106" s="181">
        <f t="shared" si="6"/>
        <v>0</v>
      </c>
    </row>
    <row r="107" spans="1:8" ht="46.5" customHeight="1" x14ac:dyDescent="0.3">
      <c r="A107" s="106" t="s">
        <v>193</v>
      </c>
      <c r="B107" s="120" t="s">
        <v>178</v>
      </c>
      <c r="C107" s="120" t="s">
        <v>194</v>
      </c>
      <c r="D107" s="211"/>
      <c r="E107" s="140">
        <f>E108</f>
        <v>465.6</v>
      </c>
      <c r="F107" s="181"/>
      <c r="G107" s="181">
        <f>'[3]БР _МА Изм. сентяб 25.09.19 (2)'!F236</f>
        <v>465.6</v>
      </c>
      <c r="H107" s="181">
        <f t="shared" si="6"/>
        <v>0</v>
      </c>
    </row>
    <row r="108" spans="1:8" ht="37.5" x14ac:dyDescent="0.3">
      <c r="A108" s="94" t="s">
        <v>134</v>
      </c>
      <c r="B108" s="127" t="s">
        <v>178</v>
      </c>
      <c r="C108" s="127" t="s">
        <v>194</v>
      </c>
      <c r="D108" s="142">
        <v>200</v>
      </c>
      <c r="E108" s="131">
        <f>E109</f>
        <v>465.6</v>
      </c>
      <c r="F108" s="181"/>
      <c r="G108" s="181">
        <f>'[3]БР _МА Изм. сентяб 25.09.19 (2)'!F237</f>
        <v>465.6</v>
      </c>
      <c r="H108" s="181">
        <f t="shared" si="6"/>
        <v>0</v>
      </c>
    </row>
    <row r="109" spans="1:8" ht="37.5" x14ac:dyDescent="0.3">
      <c r="A109" s="94" t="s">
        <v>135</v>
      </c>
      <c r="B109" s="127" t="s">
        <v>178</v>
      </c>
      <c r="C109" s="127" t="s">
        <v>194</v>
      </c>
      <c r="D109" s="142">
        <v>240</v>
      </c>
      <c r="E109" s="129">
        <f>100+300+65.6</f>
        <v>465.6</v>
      </c>
      <c r="F109" s="181"/>
      <c r="G109" s="181">
        <f>'[3]БР _МА Изм. сентяб 25.09.19 (2)'!F238</f>
        <v>465.6</v>
      </c>
      <c r="H109" s="181">
        <f t="shared" si="6"/>
        <v>0</v>
      </c>
    </row>
    <row r="110" spans="1:8" ht="18.75" x14ac:dyDescent="0.3">
      <c r="A110" s="121" t="s">
        <v>197</v>
      </c>
      <c r="B110" s="120" t="s">
        <v>274</v>
      </c>
      <c r="C110" s="120"/>
      <c r="D110" s="211"/>
      <c r="E110" s="180">
        <f>E111+E115</f>
        <v>722.3</v>
      </c>
      <c r="F110" s="181"/>
      <c r="G110" s="181">
        <f>'[3]БР _МА Изм. сентяб 25.09.19 (2)'!F245</f>
        <v>822.3</v>
      </c>
      <c r="H110" s="181">
        <f t="shared" si="6"/>
        <v>-100</v>
      </c>
    </row>
    <row r="111" spans="1:8" ht="37.5" x14ac:dyDescent="0.3">
      <c r="A111" s="106" t="s">
        <v>199</v>
      </c>
      <c r="B111" s="120" t="s">
        <v>201</v>
      </c>
      <c r="C111" s="120"/>
      <c r="D111" s="211"/>
      <c r="E111" s="180">
        <f>E112</f>
        <v>50.300000000000011</v>
      </c>
      <c r="F111" s="181"/>
      <c r="G111" s="181">
        <f>'[3]БР _МА Изм. сентяб 25.09.19 (2)'!F246</f>
        <v>150.30000000000001</v>
      </c>
      <c r="H111" s="181">
        <f t="shared" si="6"/>
        <v>-100</v>
      </c>
    </row>
    <row r="112" spans="1:8" ht="215.25" customHeight="1" x14ac:dyDescent="0.3">
      <c r="A112" s="136" t="s">
        <v>200</v>
      </c>
      <c r="B112" s="120" t="s">
        <v>201</v>
      </c>
      <c r="C112" s="120" t="s">
        <v>202</v>
      </c>
      <c r="D112" s="211"/>
      <c r="E112" s="180">
        <f>E113</f>
        <v>50.300000000000011</v>
      </c>
      <c r="F112" s="181"/>
      <c r="G112" s="181">
        <f>'[3]БР _МА Изм. сентяб 25.09.19 (2)'!F247</f>
        <v>150.30000000000001</v>
      </c>
      <c r="H112" s="181">
        <f t="shared" si="6"/>
        <v>-100</v>
      </c>
    </row>
    <row r="113" spans="1:8" ht="37.5" x14ac:dyDescent="0.3">
      <c r="A113" s="94" t="s">
        <v>134</v>
      </c>
      <c r="B113" s="127" t="s">
        <v>201</v>
      </c>
      <c r="C113" s="127" t="s">
        <v>202</v>
      </c>
      <c r="D113" s="137">
        <v>200</v>
      </c>
      <c r="E113" s="129">
        <f>E114</f>
        <v>50.300000000000011</v>
      </c>
      <c r="F113" s="181"/>
      <c r="G113" s="181">
        <f>'[3]БР _МА Изм. сентяб 25.09.19 (2)'!F248</f>
        <v>150.30000000000001</v>
      </c>
      <c r="H113" s="181">
        <f t="shared" si="6"/>
        <v>-100</v>
      </c>
    </row>
    <row r="114" spans="1:8" ht="37.5" x14ac:dyDescent="0.3">
      <c r="A114" s="94" t="s">
        <v>135</v>
      </c>
      <c r="B114" s="127" t="s">
        <v>201</v>
      </c>
      <c r="C114" s="127" t="s">
        <v>202</v>
      </c>
      <c r="D114" s="137">
        <v>240</v>
      </c>
      <c r="E114" s="129">
        <f>150.3-100</f>
        <v>50.300000000000011</v>
      </c>
      <c r="F114" s="181"/>
      <c r="G114" s="181">
        <f>'[3]БР _МА Изм. сентяб 25.09.19 (2)'!F249</f>
        <v>150.30000000000001</v>
      </c>
      <c r="H114" s="181">
        <f t="shared" si="6"/>
        <v>-100</v>
      </c>
    </row>
    <row r="115" spans="1:8" ht="18.75" x14ac:dyDescent="0.3">
      <c r="A115" s="106" t="s">
        <v>206</v>
      </c>
      <c r="B115" s="120" t="s">
        <v>208</v>
      </c>
      <c r="C115" s="120"/>
      <c r="D115" s="207"/>
      <c r="E115" s="180">
        <f>E116+E119</f>
        <v>672</v>
      </c>
      <c r="F115" s="181"/>
      <c r="G115" s="181">
        <f>'[3]БР _МА Изм. сентяб 25.09.19 (2)'!F253</f>
        <v>672</v>
      </c>
      <c r="H115" s="181">
        <f t="shared" si="6"/>
        <v>0</v>
      </c>
    </row>
    <row r="116" spans="1:8" ht="56.25" x14ac:dyDescent="0.3">
      <c r="A116" s="106" t="s">
        <v>207</v>
      </c>
      <c r="B116" s="209" t="s">
        <v>208</v>
      </c>
      <c r="C116" s="120" t="s">
        <v>209</v>
      </c>
      <c r="D116" s="152"/>
      <c r="E116" s="200">
        <f>E117</f>
        <v>107</v>
      </c>
      <c r="F116" s="181"/>
      <c r="G116" s="181">
        <f>'[3]БР _МА Изм. сентяб 25.09.19 (2)'!F254</f>
        <v>107</v>
      </c>
      <c r="H116" s="181">
        <f t="shared" si="6"/>
        <v>0</v>
      </c>
    </row>
    <row r="117" spans="1:8" ht="37.5" x14ac:dyDescent="0.3">
      <c r="A117" s="94" t="s">
        <v>134</v>
      </c>
      <c r="B117" s="214" t="s">
        <v>208</v>
      </c>
      <c r="C117" s="127" t="s">
        <v>209</v>
      </c>
      <c r="D117" s="128">
        <v>200</v>
      </c>
      <c r="E117" s="129">
        <f>E118</f>
        <v>107</v>
      </c>
      <c r="F117" s="181"/>
      <c r="G117" s="181">
        <f>'[3]БР _МА Изм. сентяб 25.09.19 (2)'!F255</f>
        <v>107</v>
      </c>
      <c r="H117" s="181">
        <f t="shared" si="6"/>
        <v>0</v>
      </c>
    </row>
    <row r="118" spans="1:8" ht="37.5" x14ac:dyDescent="0.3">
      <c r="A118" s="94" t="s">
        <v>135</v>
      </c>
      <c r="B118" s="214" t="s">
        <v>208</v>
      </c>
      <c r="C118" s="127" t="s">
        <v>209</v>
      </c>
      <c r="D118" s="128">
        <v>240</v>
      </c>
      <c r="E118" s="129">
        <v>107</v>
      </c>
      <c r="F118" s="181"/>
      <c r="G118" s="181">
        <f>'[3]БР _МА Изм. сентяб 25.09.19 (2)'!F256</f>
        <v>107</v>
      </c>
      <c r="H118" s="181">
        <f t="shared" si="6"/>
        <v>0</v>
      </c>
    </row>
    <row r="119" spans="1:8" ht="45.75" customHeight="1" x14ac:dyDescent="0.3">
      <c r="A119" s="106" t="s">
        <v>203</v>
      </c>
      <c r="B119" s="209" t="s">
        <v>208</v>
      </c>
      <c r="C119" s="120"/>
      <c r="D119" s="204"/>
      <c r="E119" s="180">
        <f>E120+E123+E126+E129+E132</f>
        <v>565</v>
      </c>
      <c r="F119" s="181"/>
      <c r="G119" s="181">
        <f>'[3]БР _МА Изм. сентяб 25.09.19 (2)'!F263</f>
        <v>565</v>
      </c>
      <c r="H119" s="181"/>
    </row>
    <row r="120" spans="1:8" ht="37.5" x14ac:dyDescent="0.3">
      <c r="A120" s="106" t="s">
        <v>275</v>
      </c>
      <c r="B120" s="209" t="s">
        <v>208</v>
      </c>
      <c r="C120" s="120" t="s">
        <v>211</v>
      </c>
      <c r="D120" s="204"/>
      <c r="E120" s="200">
        <f>E121</f>
        <v>24</v>
      </c>
      <c r="F120" s="181"/>
      <c r="G120" s="181">
        <f>'[3]БР _МА Изм. сентяб 25.09.19 (2)'!F264</f>
        <v>24</v>
      </c>
      <c r="H120" s="181">
        <f t="shared" si="6"/>
        <v>0</v>
      </c>
    </row>
    <row r="121" spans="1:8" ht="37.5" x14ac:dyDescent="0.3">
      <c r="A121" s="94" t="s">
        <v>134</v>
      </c>
      <c r="B121" s="214" t="s">
        <v>208</v>
      </c>
      <c r="C121" s="127" t="s">
        <v>211</v>
      </c>
      <c r="D121" s="128">
        <v>200</v>
      </c>
      <c r="E121" s="215">
        <f>E122</f>
        <v>24</v>
      </c>
      <c r="F121" s="181"/>
      <c r="G121" s="181">
        <f>'[3]БР _МА Изм. сентяб 25.09.19 (2)'!F265</f>
        <v>24</v>
      </c>
      <c r="H121" s="181">
        <f t="shared" si="6"/>
        <v>0</v>
      </c>
    </row>
    <row r="122" spans="1:8" ht="37.5" x14ac:dyDescent="0.3">
      <c r="A122" s="94" t="s">
        <v>135</v>
      </c>
      <c r="B122" s="214" t="s">
        <v>208</v>
      </c>
      <c r="C122" s="127" t="s">
        <v>211</v>
      </c>
      <c r="D122" s="128">
        <v>240</v>
      </c>
      <c r="E122" s="215">
        <v>24</v>
      </c>
      <c r="F122" s="181"/>
      <c r="G122" s="181">
        <f>'[3]БР _МА Изм. сентяб 25.09.19 (2)'!F266</f>
        <v>24</v>
      </c>
      <c r="H122" s="181">
        <f t="shared" si="6"/>
        <v>0</v>
      </c>
    </row>
    <row r="123" spans="1:8" ht="37.5" x14ac:dyDescent="0.3">
      <c r="A123" s="106" t="s">
        <v>212</v>
      </c>
      <c r="B123" s="209" t="s">
        <v>208</v>
      </c>
      <c r="C123" s="120" t="s">
        <v>213</v>
      </c>
      <c r="D123" s="204"/>
      <c r="E123" s="200">
        <f>E124</f>
        <v>269</v>
      </c>
      <c r="F123" s="181"/>
      <c r="G123" s="181">
        <f>'[3]БР _МА Изм. сентяб 25.09.19 (2)'!F270</f>
        <v>269</v>
      </c>
      <c r="H123" s="181">
        <f t="shared" si="6"/>
        <v>0</v>
      </c>
    </row>
    <row r="124" spans="1:8" ht="37.5" x14ac:dyDescent="0.3">
      <c r="A124" s="94" t="s">
        <v>134</v>
      </c>
      <c r="B124" s="214" t="s">
        <v>208</v>
      </c>
      <c r="C124" s="127" t="s">
        <v>213</v>
      </c>
      <c r="D124" s="128">
        <v>200</v>
      </c>
      <c r="E124" s="215">
        <f>E125</f>
        <v>269</v>
      </c>
      <c r="F124" s="181"/>
      <c r="G124" s="181">
        <f>'[3]БР _МА Изм. сентяб 25.09.19 (2)'!F271</f>
        <v>269</v>
      </c>
      <c r="H124" s="181">
        <f t="shared" si="6"/>
        <v>0</v>
      </c>
    </row>
    <row r="125" spans="1:8" ht="37.5" x14ac:dyDescent="0.3">
      <c r="A125" s="94" t="s">
        <v>135</v>
      </c>
      <c r="B125" s="214" t="s">
        <v>208</v>
      </c>
      <c r="C125" s="127" t="s">
        <v>213</v>
      </c>
      <c r="D125" s="128">
        <v>240</v>
      </c>
      <c r="E125" s="215">
        <f>24+245</f>
        <v>269</v>
      </c>
      <c r="F125" s="181"/>
      <c r="G125" s="181">
        <f>'[3]БР _МА Изм. сентяб 25.09.19 (2)'!F272</f>
        <v>269</v>
      </c>
      <c r="H125" s="181">
        <f t="shared" si="6"/>
        <v>0</v>
      </c>
    </row>
    <row r="126" spans="1:8" ht="56.25" x14ac:dyDescent="0.3">
      <c r="A126" s="95" t="s">
        <v>214</v>
      </c>
      <c r="B126" s="209" t="s">
        <v>208</v>
      </c>
      <c r="C126" s="120" t="s">
        <v>215</v>
      </c>
      <c r="D126" s="204"/>
      <c r="E126" s="216">
        <f>E127</f>
        <v>224</v>
      </c>
      <c r="F126" s="181"/>
      <c r="G126" s="181">
        <f>'[3]БР _МА Изм. сентяб 25.09.19 (2)'!F276</f>
        <v>224</v>
      </c>
      <c r="H126" s="181">
        <f t="shared" si="6"/>
        <v>0</v>
      </c>
    </row>
    <row r="127" spans="1:8" ht="37.5" x14ac:dyDescent="0.3">
      <c r="A127" s="94" t="s">
        <v>134</v>
      </c>
      <c r="B127" s="214" t="s">
        <v>208</v>
      </c>
      <c r="C127" s="127" t="s">
        <v>215</v>
      </c>
      <c r="D127" s="128">
        <v>200</v>
      </c>
      <c r="E127" s="215">
        <f>E128</f>
        <v>224</v>
      </c>
      <c r="F127" s="181"/>
      <c r="G127" s="181">
        <f>'[3]БР _МА Изм. сентяб 25.09.19 (2)'!F277</f>
        <v>224</v>
      </c>
      <c r="H127" s="181">
        <f t="shared" si="6"/>
        <v>0</v>
      </c>
    </row>
    <row r="128" spans="1:8" ht="37.5" x14ac:dyDescent="0.3">
      <c r="A128" s="94" t="s">
        <v>135</v>
      </c>
      <c r="B128" s="214" t="s">
        <v>208</v>
      </c>
      <c r="C128" s="127" t="s">
        <v>216</v>
      </c>
      <c r="D128" s="128">
        <v>240</v>
      </c>
      <c r="E128" s="215">
        <f>24+200</f>
        <v>224</v>
      </c>
      <c r="F128" s="181"/>
      <c r="G128" s="181">
        <f>'[3]БР _МА Изм. сентяб 25.09.19 (2)'!F278</f>
        <v>224</v>
      </c>
      <c r="H128" s="181">
        <f t="shared" si="6"/>
        <v>0</v>
      </c>
    </row>
    <row r="129" spans="1:8" ht="75" x14ac:dyDescent="0.3">
      <c r="A129" s="95" t="s">
        <v>217</v>
      </c>
      <c r="B129" s="209" t="s">
        <v>208</v>
      </c>
      <c r="C129" s="120" t="s">
        <v>218</v>
      </c>
      <c r="D129" s="122"/>
      <c r="E129" s="200">
        <f>E130</f>
        <v>24</v>
      </c>
      <c r="F129" s="181"/>
      <c r="G129" s="181">
        <f>'[2]Бюджетная Роспись 2019_программ'!F348</f>
        <v>24</v>
      </c>
      <c r="H129" s="181">
        <f t="shared" si="6"/>
        <v>0</v>
      </c>
    </row>
    <row r="130" spans="1:8" ht="37.5" x14ac:dyDescent="0.3">
      <c r="A130" s="94" t="s">
        <v>134</v>
      </c>
      <c r="B130" s="214" t="s">
        <v>208</v>
      </c>
      <c r="C130" s="127" t="s">
        <v>218</v>
      </c>
      <c r="D130" s="142">
        <v>200</v>
      </c>
      <c r="E130" s="129">
        <f>E131</f>
        <v>24</v>
      </c>
      <c r="F130" s="181"/>
      <c r="G130" s="181">
        <f>'[2]Бюджетная Роспись 2019_программ'!F349</f>
        <v>24</v>
      </c>
      <c r="H130" s="181">
        <f t="shared" si="6"/>
        <v>0</v>
      </c>
    </row>
    <row r="131" spans="1:8" ht="37.5" x14ac:dyDescent="0.3">
      <c r="A131" s="94" t="s">
        <v>135</v>
      </c>
      <c r="B131" s="214" t="s">
        <v>208</v>
      </c>
      <c r="C131" s="127" t="s">
        <v>218</v>
      </c>
      <c r="D131" s="142">
        <v>240</v>
      </c>
      <c r="E131" s="131">
        <v>24</v>
      </c>
      <c r="F131" s="181"/>
      <c r="G131" s="181">
        <f>'[2]Бюджетная Роспись 2019_программ'!F350</f>
        <v>24</v>
      </c>
      <c r="H131" s="181">
        <f t="shared" si="6"/>
        <v>0</v>
      </c>
    </row>
    <row r="132" spans="1:8" ht="150" x14ac:dyDescent="0.3">
      <c r="A132" s="106" t="s">
        <v>219</v>
      </c>
      <c r="B132" s="209" t="s">
        <v>208</v>
      </c>
      <c r="C132" s="139" t="s">
        <v>220</v>
      </c>
      <c r="D132" s="142"/>
      <c r="E132" s="216">
        <f>E133</f>
        <v>24</v>
      </c>
      <c r="F132" s="181"/>
      <c r="G132" s="181">
        <f>'[2]Бюджетная Роспись 2019_программ'!F354</f>
        <v>24</v>
      </c>
      <c r="H132" s="181">
        <f t="shared" si="6"/>
        <v>0</v>
      </c>
    </row>
    <row r="133" spans="1:8" ht="37.5" x14ac:dyDescent="0.3">
      <c r="A133" s="94" t="s">
        <v>134</v>
      </c>
      <c r="B133" s="214" t="s">
        <v>208</v>
      </c>
      <c r="C133" s="141" t="s">
        <v>220</v>
      </c>
      <c r="D133" s="142">
        <v>200</v>
      </c>
      <c r="E133" s="217">
        <f>E134</f>
        <v>24</v>
      </c>
      <c r="F133" s="181"/>
      <c r="G133" s="181">
        <f>'[2]Бюджетная Роспись 2019_программ'!F355</f>
        <v>24</v>
      </c>
      <c r="H133" s="181">
        <f t="shared" si="6"/>
        <v>0</v>
      </c>
    </row>
    <row r="134" spans="1:8" ht="37.5" x14ac:dyDescent="0.3">
      <c r="A134" s="94" t="s">
        <v>135</v>
      </c>
      <c r="B134" s="214" t="s">
        <v>208</v>
      </c>
      <c r="C134" s="141" t="s">
        <v>220</v>
      </c>
      <c r="D134" s="142">
        <v>240</v>
      </c>
      <c r="E134" s="217">
        <v>24</v>
      </c>
      <c r="F134" s="181"/>
      <c r="G134" s="181">
        <f>'[2]Бюджетная Роспись 2019_программ'!F356</f>
        <v>24</v>
      </c>
      <c r="H134" s="181">
        <f t="shared" si="6"/>
        <v>0</v>
      </c>
    </row>
    <row r="135" spans="1:8" ht="18.75" x14ac:dyDescent="0.3">
      <c r="A135" s="86" t="s">
        <v>221</v>
      </c>
      <c r="B135" s="120" t="s">
        <v>276</v>
      </c>
      <c r="C135" s="120"/>
      <c r="D135" s="207"/>
      <c r="E135" s="180">
        <f>E136+E141</f>
        <v>5654.6</v>
      </c>
      <c r="F135" s="181"/>
      <c r="G135" s="181">
        <f>'[3]БР _МА Изм. сентяб 25.09.19 (2)'!F294</f>
        <v>5654.6</v>
      </c>
      <c r="H135" s="181">
        <f t="shared" si="6"/>
        <v>0</v>
      </c>
    </row>
    <row r="136" spans="1:8" ht="18.75" x14ac:dyDescent="0.3">
      <c r="A136" s="144" t="s">
        <v>223</v>
      </c>
      <c r="B136" s="120" t="s">
        <v>224</v>
      </c>
      <c r="C136" s="120"/>
      <c r="D136" s="207"/>
      <c r="E136" s="180">
        <f>E137</f>
        <v>2749.1</v>
      </c>
      <c r="F136" s="181"/>
      <c r="G136" s="181">
        <f>'[3]БР _МА Изм. сентяб 25.09.19 (2)'!F295</f>
        <v>2749.1</v>
      </c>
      <c r="H136" s="181">
        <f t="shared" si="6"/>
        <v>0</v>
      </c>
    </row>
    <row r="137" spans="1:8" ht="61.5" customHeight="1" x14ac:dyDescent="0.3">
      <c r="A137" s="218" t="s">
        <v>170</v>
      </c>
      <c r="B137" s="120" t="s">
        <v>224</v>
      </c>
      <c r="C137" s="120"/>
      <c r="D137" s="207"/>
      <c r="E137" s="180">
        <f>E138</f>
        <v>2749.1</v>
      </c>
      <c r="F137" s="181"/>
      <c r="G137" s="181">
        <f>'[3]БР _МА Изм. сентяб 25.09.19 (2)'!F296</f>
        <v>2749.1</v>
      </c>
      <c r="H137" s="181">
        <f t="shared" si="6"/>
        <v>0</v>
      </c>
    </row>
    <row r="138" spans="1:8" ht="63.75" customHeight="1" x14ac:dyDescent="0.3">
      <c r="A138" s="95" t="s">
        <v>225</v>
      </c>
      <c r="B138" s="120" t="s">
        <v>224</v>
      </c>
      <c r="C138" s="120" t="s">
        <v>226</v>
      </c>
      <c r="D138" s="211"/>
      <c r="E138" s="180">
        <f>E139</f>
        <v>2749.1</v>
      </c>
      <c r="F138" s="181"/>
      <c r="G138" s="181">
        <f>'[3]БР _МА Изм. сентяб 25.09.19 (2)'!F297</f>
        <v>2749.1</v>
      </c>
      <c r="H138" s="181">
        <f t="shared" si="6"/>
        <v>0</v>
      </c>
    </row>
    <row r="139" spans="1:8" ht="37.5" x14ac:dyDescent="0.3">
      <c r="A139" s="94" t="s">
        <v>134</v>
      </c>
      <c r="B139" s="127" t="s">
        <v>224</v>
      </c>
      <c r="C139" s="127" t="s">
        <v>226</v>
      </c>
      <c r="D139" s="128">
        <v>200</v>
      </c>
      <c r="E139" s="129">
        <f>E140</f>
        <v>2749.1</v>
      </c>
      <c r="F139" s="181"/>
      <c r="G139" s="181">
        <f>'[3]БР _МА Изм. сентяб 25.09.19 (2)'!F298</f>
        <v>2749.1</v>
      </c>
      <c r="H139" s="181">
        <f t="shared" si="6"/>
        <v>0</v>
      </c>
    </row>
    <row r="140" spans="1:8" ht="37.5" x14ac:dyDescent="0.3">
      <c r="A140" s="94" t="s">
        <v>135</v>
      </c>
      <c r="B140" s="127" t="s">
        <v>224</v>
      </c>
      <c r="C140" s="127" t="s">
        <v>226</v>
      </c>
      <c r="D140" s="128">
        <v>240</v>
      </c>
      <c r="E140" s="129">
        <f>2624.1+125</f>
        <v>2749.1</v>
      </c>
      <c r="F140" s="181"/>
      <c r="G140" s="181">
        <f>'[3]БР _МА Изм. сентяб 25.09.19 (2)'!F299</f>
        <v>2749.1</v>
      </c>
      <c r="H140" s="181">
        <f t="shared" si="6"/>
        <v>0</v>
      </c>
    </row>
    <row r="141" spans="1:8" ht="18.75" x14ac:dyDescent="0.3">
      <c r="A141" s="86" t="s">
        <v>304</v>
      </c>
      <c r="B141" s="103" t="s">
        <v>305</v>
      </c>
      <c r="C141" s="103"/>
      <c r="D141" s="104"/>
      <c r="E141" s="89">
        <f>E142</f>
        <v>2905.5</v>
      </c>
      <c r="F141" s="181"/>
      <c r="G141" s="181">
        <f>'[3]БР _МА Изм. сентяб 25.09.19 (2)'!F306</f>
        <v>2905.5</v>
      </c>
      <c r="H141" s="181">
        <f t="shared" si="6"/>
        <v>0</v>
      </c>
    </row>
    <row r="142" spans="1:8" ht="43.5" customHeight="1" x14ac:dyDescent="0.3">
      <c r="A142" s="102" t="s">
        <v>203</v>
      </c>
      <c r="B142" s="103" t="s">
        <v>305</v>
      </c>
      <c r="C142" s="103"/>
      <c r="D142" s="104"/>
      <c r="E142" s="89">
        <f>E143</f>
        <v>2905.5</v>
      </c>
      <c r="F142" s="181"/>
      <c r="G142" s="181">
        <f>'[3]БР _МА Изм. сентяб 25.09.19 (2)'!F307</f>
        <v>2905.5</v>
      </c>
      <c r="H142" s="181">
        <f t="shared" si="6"/>
        <v>0</v>
      </c>
    </row>
    <row r="143" spans="1:8" ht="37.5" x14ac:dyDescent="0.3">
      <c r="A143" s="88" t="s">
        <v>204</v>
      </c>
      <c r="B143" s="103" t="s">
        <v>305</v>
      </c>
      <c r="C143" s="90" t="s">
        <v>205</v>
      </c>
      <c r="D143" s="104"/>
      <c r="E143" s="89">
        <f>E144</f>
        <v>2905.5</v>
      </c>
      <c r="F143" s="181"/>
      <c r="G143" s="181">
        <f>'[3]БР _МА Изм. сентяб 25.09.19 (2)'!F308</f>
        <v>2905.5</v>
      </c>
      <c r="H143" s="181">
        <f t="shared" si="6"/>
        <v>0</v>
      </c>
    </row>
    <row r="144" spans="1:8" ht="37.5" x14ac:dyDescent="0.3">
      <c r="A144" s="94" t="s">
        <v>134</v>
      </c>
      <c r="B144" s="90" t="s">
        <v>305</v>
      </c>
      <c r="C144" s="90" t="s">
        <v>205</v>
      </c>
      <c r="D144" s="91">
        <v>200</v>
      </c>
      <c r="E144" s="92">
        <f>E145</f>
        <v>2905.5</v>
      </c>
      <c r="F144" s="181"/>
      <c r="G144" s="181">
        <f>'[3]БР _МА Изм. сентяб 25.09.19 (2)'!F309</f>
        <v>2905.5</v>
      </c>
      <c r="H144" s="181">
        <f t="shared" ref="H144:H189" si="8">E144-G144</f>
        <v>0</v>
      </c>
    </row>
    <row r="145" spans="1:8" ht="37.5" x14ac:dyDescent="0.3">
      <c r="A145" s="94" t="s">
        <v>135</v>
      </c>
      <c r="B145" s="90" t="s">
        <v>305</v>
      </c>
      <c r="C145" s="90" t="s">
        <v>205</v>
      </c>
      <c r="D145" s="91">
        <v>240</v>
      </c>
      <c r="E145" s="92">
        <f>2915-9.5</f>
        <v>2905.5</v>
      </c>
      <c r="F145" s="181"/>
      <c r="G145" s="181">
        <f>'[3]БР _МА Изм. сентяб 25.09.19 (2)'!F310</f>
        <v>2905.5</v>
      </c>
      <c r="H145" s="181">
        <f t="shared" si="8"/>
        <v>0</v>
      </c>
    </row>
    <row r="146" spans="1:8" ht="23.25" customHeight="1" x14ac:dyDescent="0.3">
      <c r="A146" s="121" t="s">
        <v>227</v>
      </c>
      <c r="B146" s="120" t="s">
        <v>277</v>
      </c>
      <c r="C146" s="120"/>
      <c r="D146" s="152"/>
      <c r="E146" s="140">
        <f>E147+E151+E155</f>
        <v>13811.8</v>
      </c>
      <c r="F146" s="181"/>
      <c r="G146" s="181">
        <f>'[3]БР _МА Изм. сентяб 25.09.19 (2)'!F320</f>
        <v>13457.599999999999</v>
      </c>
      <c r="H146" s="181">
        <f t="shared" si="8"/>
        <v>354.20000000000073</v>
      </c>
    </row>
    <row r="147" spans="1:8" ht="21.75" customHeight="1" x14ac:dyDescent="0.3">
      <c r="A147" s="121" t="s">
        <v>229</v>
      </c>
      <c r="B147" s="120" t="s">
        <v>231</v>
      </c>
      <c r="C147" s="120"/>
      <c r="D147" s="152"/>
      <c r="E147" s="140">
        <f>E148</f>
        <v>235.70000000000005</v>
      </c>
      <c r="F147" s="181"/>
      <c r="G147" s="181">
        <f>'[3]БР _МА Изм. сентяб 25.09.19 (2)'!F321</f>
        <v>235.70000000000005</v>
      </c>
      <c r="H147" s="181">
        <f t="shared" si="8"/>
        <v>0</v>
      </c>
    </row>
    <row r="148" spans="1:8" ht="143.25" customHeight="1" x14ac:dyDescent="0.3">
      <c r="A148" s="106" t="s">
        <v>302</v>
      </c>
      <c r="B148" s="120" t="s">
        <v>231</v>
      </c>
      <c r="C148" s="120" t="s">
        <v>303</v>
      </c>
      <c r="D148" s="152"/>
      <c r="E148" s="180">
        <f>E149</f>
        <v>235.70000000000005</v>
      </c>
      <c r="F148" s="181"/>
      <c r="G148" s="181">
        <f>'[3]БР _МА Изм. сентяб 25.09.19 (2)'!F322</f>
        <v>235.70000000000005</v>
      </c>
      <c r="H148" s="181">
        <f t="shared" si="8"/>
        <v>0</v>
      </c>
    </row>
    <row r="149" spans="1:8" ht="18.75" x14ac:dyDescent="0.3">
      <c r="A149" s="219" t="s">
        <v>233</v>
      </c>
      <c r="B149" s="127" t="s">
        <v>231</v>
      </c>
      <c r="C149" s="127" t="s">
        <v>303</v>
      </c>
      <c r="D149" s="128">
        <v>300</v>
      </c>
      <c r="E149" s="129">
        <f>E150</f>
        <v>235.70000000000005</v>
      </c>
      <c r="F149" s="181"/>
      <c r="G149" s="181">
        <f>'[3]БР _МА Изм. сентяб 25.09.19 (2)'!F323</f>
        <v>235.70000000000005</v>
      </c>
      <c r="H149" s="181">
        <f t="shared" si="8"/>
        <v>0</v>
      </c>
    </row>
    <row r="150" spans="1:8" ht="18.75" x14ac:dyDescent="0.3">
      <c r="A150" s="135" t="s">
        <v>234</v>
      </c>
      <c r="B150" s="127" t="s">
        <v>231</v>
      </c>
      <c r="C150" s="127" t="s">
        <v>303</v>
      </c>
      <c r="D150" s="128">
        <v>310</v>
      </c>
      <c r="E150" s="131">
        <f>520.2-284.5</f>
        <v>235.70000000000005</v>
      </c>
      <c r="F150" s="181"/>
      <c r="G150" s="181">
        <f>'[3]БР _МА Изм. сентяб 25.09.19 (2)'!F324</f>
        <v>235.70000000000005</v>
      </c>
      <c r="H150" s="181">
        <f t="shared" si="8"/>
        <v>0</v>
      </c>
    </row>
    <row r="151" spans="1:8" ht="18.75" x14ac:dyDescent="0.3">
      <c r="A151" s="86" t="s">
        <v>301</v>
      </c>
      <c r="B151" s="120" t="s">
        <v>300</v>
      </c>
      <c r="C151" s="120"/>
      <c r="D151" s="204"/>
      <c r="E151" s="140">
        <f>E152</f>
        <v>2254.3000000000002</v>
      </c>
      <c r="F151" s="181"/>
      <c r="G151" s="181">
        <f>'[3]БР _МА Изм. сентяб 25.09.19 (2)'!F328</f>
        <v>2254.3000000000002</v>
      </c>
      <c r="H151" s="181">
        <f t="shared" si="8"/>
        <v>0</v>
      </c>
    </row>
    <row r="152" spans="1:8" ht="234.75" customHeight="1" x14ac:dyDescent="0.3">
      <c r="A152" s="106" t="s">
        <v>230</v>
      </c>
      <c r="B152" s="120" t="s">
        <v>300</v>
      </c>
      <c r="C152" s="120" t="s">
        <v>232</v>
      </c>
      <c r="D152" s="152"/>
      <c r="E152" s="180">
        <f>E153</f>
        <v>2254.3000000000002</v>
      </c>
      <c r="F152" s="181"/>
      <c r="G152" s="181">
        <f>'[3]БР _МА Изм. сентяб 25.09.19 (2)'!F329</f>
        <v>2254.3000000000002</v>
      </c>
      <c r="H152" s="181">
        <f t="shared" si="8"/>
        <v>0</v>
      </c>
    </row>
    <row r="153" spans="1:8" ht="18.75" x14ac:dyDescent="0.3">
      <c r="A153" s="219" t="s">
        <v>233</v>
      </c>
      <c r="B153" s="127" t="s">
        <v>300</v>
      </c>
      <c r="C153" s="127" t="s">
        <v>232</v>
      </c>
      <c r="D153" s="128">
        <v>300</v>
      </c>
      <c r="E153" s="129">
        <f>E154</f>
        <v>2254.3000000000002</v>
      </c>
      <c r="F153" s="181"/>
      <c r="G153" s="181">
        <f>'[3]БР _МА Изм. сентяб 25.09.19 (2)'!F330</f>
        <v>2254.3000000000002</v>
      </c>
      <c r="H153" s="181">
        <f t="shared" si="8"/>
        <v>0</v>
      </c>
    </row>
    <row r="154" spans="1:8" ht="18.75" x14ac:dyDescent="0.3">
      <c r="A154" s="135" t="s">
        <v>234</v>
      </c>
      <c r="B154" s="127" t="s">
        <v>300</v>
      </c>
      <c r="C154" s="127" t="s">
        <v>232</v>
      </c>
      <c r="D154" s="128">
        <v>310</v>
      </c>
      <c r="E154" s="131">
        <f>1969.8+284.5</f>
        <v>2254.3000000000002</v>
      </c>
      <c r="F154" s="181"/>
      <c r="G154" s="181">
        <f>'[3]БР _МА Изм. сентяб 25.09.19 (2)'!F331</f>
        <v>2254.3000000000002</v>
      </c>
      <c r="H154" s="181">
        <f t="shared" si="8"/>
        <v>0</v>
      </c>
    </row>
    <row r="155" spans="1:8" ht="18.75" x14ac:dyDescent="0.3">
      <c r="A155" s="121" t="s">
        <v>235</v>
      </c>
      <c r="B155" s="120" t="s">
        <v>237</v>
      </c>
      <c r="C155" s="120"/>
      <c r="D155" s="152"/>
      <c r="E155" s="140">
        <f>E156+E160</f>
        <v>11321.8</v>
      </c>
      <c r="F155" s="181"/>
      <c r="G155" s="181">
        <f>'[2]Бюджетная Роспись 2019_программ'!F380</f>
        <v>10967.599999999999</v>
      </c>
      <c r="H155" s="181">
        <f t="shared" si="8"/>
        <v>354.20000000000073</v>
      </c>
    </row>
    <row r="156" spans="1:8" ht="57" customHeight="1" x14ac:dyDescent="0.3">
      <c r="A156" s="108" t="s">
        <v>236</v>
      </c>
      <c r="B156" s="120" t="s">
        <v>237</v>
      </c>
      <c r="C156" s="120" t="s">
        <v>238</v>
      </c>
      <c r="D156" s="152"/>
      <c r="E156" s="140">
        <f>E157</f>
        <v>6983.4</v>
      </c>
      <c r="F156" s="181"/>
      <c r="G156" s="181">
        <f>'[2]Бюджетная Роспись 2019_программ'!F381</f>
        <v>6983.4</v>
      </c>
      <c r="H156" s="181">
        <f t="shared" si="8"/>
        <v>0</v>
      </c>
    </row>
    <row r="157" spans="1:8" ht="18.75" x14ac:dyDescent="0.3">
      <c r="A157" s="220" t="s">
        <v>233</v>
      </c>
      <c r="B157" s="127" t="s">
        <v>237</v>
      </c>
      <c r="C157" s="127" t="s">
        <v>238</v>
      </c>
      <c r="D157" s="128">
        <v>300</v>
      </c>
      <c r="E157" s="131">
        <f>E158</f>
        <v>6983.4</v>
      </c>
      <c r="F157" s="181"/>
      <c r="G157" s="181">
        <f>'[2]Бюджетная Роспись 2019_программ'!F382</f>
        <v>6983.4</v>
      </c>
      <c r="H157" s="181">
        <f t="shared" si="8"/>
        <v>0</v>
      </c>
    </row>
    <row r="158" spans="1:8" ht="19.5" customHeight="1" x14ac:dyDescent="0.3">
      <c r="A158" s="148" t="s">
        <v>234</v>
      </c>
      <c r="B158" s="127" t="s">
        <v>237</v>
      </c>
      <c r="C158" s="127" t="s">
        <v>238</v>
      </c>
      <c r="D158" s="128">
        <v>310</v>
      </c>
      <c r="E158" s="131">
        <v>6983.4</v>
      </c>
      <c r="F158" s="181"/>
      <c r="G158" s="181">
        <f>'[2]Бюджетная Роспись 2019_программ'!F383</f>
        <v>6983.4</v>
      </c>
      <c r="H158" s="181">
        <f t="shared" si="8"/>
        <v>0</v>
      </c>
    </row>
    <row r="159" spans="1:8" ht="67.5" customHeight="1" x14ac:dyDescent="0.3">
      <c r="A159" s="257" t="s">
        <v>239</v>
      </c>
      <c r="B159" s="120" t="s">
        <v>237</v>
      </c>
      <c r="C159" s="120" t="s">
        <v>240</v>
      </c>
      <c r="D159" s="204"/>
      <c r="E159" s="140">
        <f>E160</f>
        <v>4338.3999999999996</v>
      </c>
      <c r="F159" s="181"/>
      <c r="G159" s="181">
        <f>'[2]Бюджетная Роспись 2019_программ'!F387</f>
        <v>3984.2</v>
      </c>
      <c r="H159" s="181">
        <f t="shared" si="8"/>
        <v>354.19999999999982</v>
      </c>
    </row>
    <row r="160" spans="1:8" ht="18.75" x14ac:dyDescent="0.3">
      <c r="A160" s="219" t="s">
        <v>233</v>
      </c>
      <c r="B160" s="127" t="s">
        <v>237</v>
      </c>
      <c r="C160" s="127" t="s">
        <v>240</v>
      </c>
      <c r="D160" s="128">
        <v>300</v>
      </c>
      <c r="E160" s="131">
        <f>E161</f>
        <v>4338.3999999999996</v>
      </c>
      <c r="F160" s="181"/>
      <c r="G160" s="181">
        <f>'[2]Бюджетная Роспись 2019_программ'!F388</f>
        <v>3984.2</v>
      </c>
      <c r="H160" s="181">
        <f t="shared" si="8"/>
        <v>354.19999999999982</v>
      </c>
    </row>
    <row r="161" spans="1:8" ht="36" customHeight="1" x14ac:dyDescent="0.3">
      <c r="A161" s="148" t="s">
        <v>278</v>
      </c>
      <c r="B161" s="127" t="s">
        <v>237</v>
      </c>
      <c r="C161" s="127" t="s">
        <v>240</v>
      </c>
      <c r="D161" s="128">
        <v>320</v>
      </c>
      <c r="E161" s="131">
        <f>3984.2+354.2</f>
        <v>4338.3999999999996</v>
      </c>
      <c r="F161" s="181"/>
      <c r="G161" s="181">
        <f>'[2]Бюджетная Роспись 2019_программ'!F389</f>
        <v>3984.2</v>
      </c>
      <c r="H161" s="181">
        <f t="shared" si="8"/>
        <v>354.19999999999982</v>
      </c>
    </row>
    <row r="162" spans="1:8" ht="18.75" x14ac:dyDescent="0.3">
      <c r="A162" s="121" t="s">
        <v>242</v>
      </c>
      <c r="B162" s="120" t="s">
        <v>279</v>
      </c>
      <c r="C162" s="127"/>
      <c r="D162" s="152"/>
      <c r="E162" s="140">
        <f>E163</f>
        <v>12082.1</v>
      </c>
      <c r="F162" s="181"/>
      <c r="G162" s="181">
        <f>'[3]БР _МА Изм. сентяб 25.09.19 (2)'!F348</f>
        <v>12082.1</v>
      </c>
      <c r="H162" s="181">
        <f t="shared" si="8"/>
        <v>0</v>
      </c>
    </row>
    <row r="163" spans="1:8" ht="18.75" x14ac:dyDescent="0.3">
      <c r="A163" s="221" t="s">
        <v>280</v>
      </c>
      <c r="B163" s="120" t="s">
        <v>244</v>
      </c>
      <c r="C163" s="127"/>
      <c r="D163" s="152"/>
      <c r="E163" s="140">
        <f>E164</f>
        <v>12082.1</v>
      </c>
      <c r="F163" s="181"/>
      <c r="G163" s="181">
        <f>'[3]БР _МА Изм. сентяб 25.09.19 (2)'!F349</f>
        <v>12082.1</v>
      </c>
      <c r="H163" s="181">
        <f t="shared" si="8"/>
        <v>0</v>
      </c>
    </row>
    <row r="164" spans="1:8" ht="37.5" x14ac:dyDescent="0.3">
      <c r="A164" s="124" t="s">
        <v>203</v>
      </c>
      <c r="B164" s="120" t="s">
        <v>244</v>
      </c>
      <c r="C164" s="120"/>
      <c r="D164" s="152"/>
      <c r="E164" s="140">
        <f>E165+E168</f>
        <v>12082.1</v>
      </c>
      <c r="F164" s="181"/>
      <c r="G164" s="181">
        <f>'[3]БР _МА Изм. сентяб 25.09.19 (2)'!F350</f>
        <v>12082.1</v>
      </c>
      <c r="H164" s="181">
        <f t="shared" si="8"/>
        <v>0</v>
      </c>
    </row>
    <row r="165" spans="1:8" ht="54" customHeight="1" x14ac:dyDescent="0.3">
      <c r="A165" s="95" t="s">
        <v>245</v>
      </c>
      <c r="B165" s="120" t="s">
        <v>244</v>
      </c>
      <c r="C165" s="120" t="s">
        <v>246</v>
      </c>
      <c r="D165" s="204"/>
      <c r="E165" s="140">
        <f>E166</f>
        <v>486</v>
      </c>
      <c r="F165" s="181"/>
      <c r="G165" s="181">
        <f>'[3]БР _МА Изм. сентяб 25.09.19 (2)'!F351</f>
        <v>486</v>
      </c>
      <c r="H165" s="181">
        <f t="shared" si="8"/>
        <v>0</v>
      </c>
    </row>
    <row r="166" spans="1:8" ht="37.5" x14ac:dyDescent="0.3">
      <c r="A166" s="94" t="s">
        <v>134</v>
      </c>
      <c r="B166" s="127" t="s">
        <v>244</v>
      </c>
      <c r="C166" s="127" t="s">
        <v>246</v>
      </c>
      <c r="D166" s="128">
        <v>200</v>
      </c>
      <c r="E166" s="131">
        <f>E167</f>
        <v>486</v>
      </c>
      <c r="F166" s="181"/>
      <c r="G166" s="181">
        <f>'[3]БР _МА Изм. сентяб 25.09.19 (2)'!F352</f>
        <v>486</v>
      </c>
      <c r="H166" s="181">
        <f t="shared" si="8"/>
        <v>0</v>
      </c>
    </row>
    <row r="167" spans="1:8" ht="37.5" x14ac:dyDescent="0.3">
      <c r="A167" s="94" t="s">
        <v>135</v>
      </c>
      <c r="B167" s="127" t="s">
        <v>244</v>
      </c>
      <c r="C167" s="127" t="s">
        <v>246</v>
      </c>
      <c r="D167" s="128">
        <v>240</v>
      </c>
      <c r="E167" s="131">
        <v>486</v>
      </c>
      <c r="F167" s="181"/>
      <c r="G167" s="181">
        <f>'[3]БР _МА Изм. сентяб 25.09.19 (2)'!F353</f>
        <v>486</v>
      </c>
      <c r="H167" s="181">
        <f t="shared" si="8"/>
        <v>0</v>
      </c>
    </row>
    <row r="168" spans="1:8" ht="37.5" x14ac:dyDescent="0.3">
      <c r="A168" s="106" t="s">
        <v>247</v>
      </c>
      <c r="B168" s="120" t="s">
        <v>244</v>
      </c>
      <c r="C168" s="120" t="s">
        <v>248</v>
      </c>
      <c r="D168" s="204"/>
      <c r="E168" s="140">
        <f>E169+E171+E173</f>
        <v>11596.1</v>
      </c>
      <c r="F168" s="181"/>
      <c r="G168" s="181">
        <f>'[3]БР _МА Изм. сентяб 25.09.19 (2)'!F360</f>
        <v>11596.1</v>
      </c>
      <c r="H168" s="181">
        <f t="shared" si="8"/>
        <v>0</v>
      </c>
    </row>
    <row r="169" spans="1:8" ht="75" x14ac:dyDescent="0.3">
      <c r="A169" s="145" t="s">
        <v>124</v>
      </c>
      <c r="B169" s="127" t="s">
        <v>244</v>
      </c>
      <c r="C169" s="127" t="s">
        <v>248</v>
      </c>
      <c r="D169" s="128">
        <v>100</v>
      </c>
      <c r="E169" s="131">
        <f>E170</f>
        <v>9253.2000000000007</v>
      </c>
      <c r="F169" s="181"/>
      <c r="G169" s="181">
        <f>'[3]БР _МА Изм. сентяб 25.09.19 (2)'!F361</f>
        <v>9253.2000000000007</v>
      </c>
      <c r="H169" s="181">
        <f t="shared" si="8"/>
        <v>0</v>
      </c>
    </row>
    <row r="170" spans="1:8" ht="18.75" x14ac:dyDescent="0.3">
      <c r="A170" s="135" t="s">
        <v>174</v>
      </c>
      <c r="B170" s="127" t="s">
        <v>244</v>
      </c>
      <c r="C170" s="127" t="s">
        <v>248</v>
      </c>
      <c r="D170" s="128">
        <v>110</v>
      </c>
      <c r="E170" s="131">
        <v>9253.2000000000007</v>
      </c>
      <c r="F170" s="181"/>
      <c r="G170" s="181">
        <f>'[3]БР _МА Изм. сентяб 25.09.19 (2)'!F362</f>
        <v>9253.2000000000007</v>
      </c>
      <c r="H170" s="181">
        <f t="shared" si="8"/>
        <v>0</v>
      </c>
    </row>
    <row r="171" spans="1:8" ht="37.5" x14ac:dyDescent="0.3">
      <c r="A171" s="94" t="s">
        <v>134</v>
      </c>
      <c r="B171" s="127" t="s">
        <v>244</v>
      </c>
      <c r="C171" s="127" t="s">
        <v>248</v>
      </c>
      <c r="D171" s="128">
        <v>200</v>
      </c>
      <c r="E171" s="131">
        <f>E172</f>
        <v>2340.8999999999996</v>
      </c>
      <c r="F171" s="181"/>
      <c r="G171" s="181">
        <f>'[3]БР _МА Изм. сентяб 25.09.19 (2)'!F371</f>
        <v>2340.9</v>
      </c>
      <c r="H171" s="181">
        <f t="shared" si="8"/>
        <v>0</v>
      </c>
    </row>
    <row r="172" spans="1:8" ht="37.5" x14ac:dyDescent="0.3">
      <c r="A172" s="94" t="s">
        <v>135</v>
      </c>
      <c r="B172" s="127" t="s">
        <v>244</v>
      </c>
      <c r="C172" s="127" t="s">
        <v>248</v>
      </c>
      <c r="D172" s="128">
        <v>240</v>
      </c>
      <c r="E172" s="131">
        <f>2238.1-35.5+191-157.4+104.7</f>
        <v>2340.8999999999996</v>
      </c>
      <c r="F172" s="181"/>
      <c r="G172" s="181">
        <f>'[3]БР _МА Изм. сентяб 25.09.19 (2)'!F372</f>
        <v>2340.9</v>
      </c>
      <c r="H172" s="181">
        <f t="shared" si="8"/>
        <v>0</v>
      </c>
    </row>
    <row r="173" spans="1:8" ht="18.75" x14ac:dyDescent="0.3">
      <c r="A173" s="135" t="s">
        <v>136</v>
      </c>
      <c r="B173" s="127" t="s">
        <v>244</v>
      </c>
      <c r="C173" s="127" t="s">
        <v>248</v>
      </c>
      <c r="D173" s="128">
        <v>800</v>
      </c>
      <c r="E173" s="131">
        <f>E174</f>
        <v>2</v>
      </c>
      <c r="F173" s="181"/>
      <c r="G173" s="181">
        <f>'[4]Прилож 2 функц 2019'!E174</f>
        <v>2</v>
      </c>
      <c r="H173" s="181">
        <f t="shared" si="8"/>
        <v>0</v>
      </c>
    </row>
    <row r="174" spans="1:8" ht="18.75" x14ac:dyDescent="0.3">
      <c r="A174" s="135" t="s">
        <v>137</v>
      </c>
      <c r="B174" s="127" t="s">
        <v>244</v>
      </c>
      <c r="C174" s="127" t="s">
        <v>248</v>
      </c>
      <c r="D174" s="128">
        <v>850</v>
      </c>
      <c r="E174" s="131">
        <v>2</v>
      </c>
      <c r="F174" s="181"/>
      <c r="G174" s="181">
        <f>'[4]Прилож 2 функц 2019'!E175</f>
        <v>2</v>
      </c>
      <c r="H174" s="181">
        <f t="shared" si="8"/>
        <v>0</v>
      </c>
    </row>
    <row r="175" spans="1:8" ht="21.75" customHeight="1" x14ac:dyDescent="0.3">
      <c r="A175" s="121" t="s">
        <v>249</v>
      </c>
      <c r="B175" s="120" t="s">
        <v>281</v>
      </c>
      <c r="C175" s="222"/>
      <c r="D175" s="152"/>
      <c r="E175" s="140">
        <f>E176+E180</f>
        <v>3972.7000000000003</v>
      </c>
      <c r="F175" s="181"/>
      <c r="G175" s="181">
        <f>'[3]БР _МА Изм. Июль 29.08.19'!F393</f>
        <v>3972.7000000000003</v>
      </c>
      <c r="H175" s="181">
        <f t="shared" si="8"/>
        <v>0</v>
      </c>
    </row>
    <row r="176" spans="1:8" ht="18.75" x14ac:dyDescent="0.3">
      <c r="A176" s="121" t="s">
        <v>282</v>
      </c>
      <c r="B176" s="120" t="s">
        <v>253</v>
      </c>
      <c r="C176" s="222"/>
      <c r="D176" s="152"/>
      <c r="E176" s="140">
        <f>E177</f>
        <v>1531.6</v>
      </c>
      <c r="F176" s="181"/>
      <c r="G176" s="181">
        <f>'[3]БР _МА Изм. Июль 29.08.19'!F394</f>
        <v>1531.6</v>
      </c>
      <c r="H176" s="181">
        <f t="shared" si="8"/>
        <v>0</v>
      </c>
    </row>
    <row r="177" spans="1:8" ht="84" customHeight="1" x14ac:dyDescent="0.3">
      <c r="A177" s="106" t="s">
        <v>252</v>
      </c>
      <c r="B177" s="120" t="s">
        <v>253</v>
      </c>
      <c r="C177" s="120" t="s">
        <v>254</v>
      </c>
      <c r="D177" s="152"/>
      <c r="E177" s="140">
        <f>E178</f>
        <v>1531.6</v>
      </c>
      <c r="F177" s="181"/>
      <c r="G177" s="181">
        <f>'[3]БР _МА Изм. Июль 29.08.19'!F395</f>
        <v>1531.6</v>
      </c>
      <c r="H177" s="181">
        <f t="shared" si="8"/>
        <v>0</v>
      </c>
    </row>
    <row r="178" spans="1:8" ht="37.5" x14ac:dyDescent="0.3">
      <c r="A178" s="94" t="s">
        <v>134</v>
      </c>
      <c r="B178" s="127" t="s">
        <v>253</v>
      </c>
      <c r="C178" s="127" t="s">
        <v>254</v>
      </c>
      <c r="D178" s="128">
        <v>200</v>
      </c>
      <c r="E178" s="131">
        <f>E179</f>
        <v>1531.6</v>
      </c>
      <c r="F178" s="181"/>
      <c r="G178" s="181">
        <f>'[3]БР _МА Изм. Июль 29.08.19'!F396</f>
        <v>1531.6</v>
      </c>
      <c r="H178" s="181">
        <f t="shared" si="8"/>
        <v>0</v>
      </c>
    </row>
    <row r="179" spans="1:8" ht="37.5" x14ac:dyDescent="0.3">
      <c r="A179" s="94" t="s">
        <v>135</v>
      </c>
      <c r="B179" s="127" t="s">
        <v>253</v>
      </c>
      <c r="C179" s="127" t="s">
        <v>254</v>
      </c>
      <c r="D179" s="128">
        <v>240</v>
      </c>
      <c r="E179" s="131">
        <f>1451.6+80</f>
        <v>1531.6</v>
      </c>
      <c r="F179" s="181"/>
      <c r="G179" s="181">
        <f>'[3]БР _МА Изм. Июль 29.08.19'!F397</f>
        <v>1531.6</v>
      </c>
      <c r="H179" s="181">
        <f t="shared" si="8"/>
        <v>0</v>
      </c>
    </row>
    <row r="180" spans="1:8" ht="18.75" x14ac:dyDescent="0.3">
      <c r="A180" s="221" t="s">
        <v>255</v>
      </c>
      <c r="B180" s="120" t="s">
        <v>257</v>
      </c>
      <c r="C180" s="120"/>
      <c r="D180" s="152"/>
      <c r="E180" s="140">
        <f>E181</f>
        <v>2441.1000000000004</v>
      </c>
      <c r="F180" s="181"/>
      <c r="G180" s="181">
        <f>'[3]БР _МА Изм. Июль 29.08.19'!F401</f>
        <v>2441.1000000000004</v>
      </c>
      <c r="H180" s="181">
        <f t="shared" si="8"/>
        <v>0</v>
      </c>
    </row>
    <row r="181" spans="1:8" ht="56.25" x14ac:dyDescent="0.3">
      <c r="A181" s="124" t="s">
        <v>256</v>
      </c>
      <c r="B181" s="120" t="s">
        <v>257</v>
      </c>
      <c r="C181" s="120" t="s">
        <v>258</v>
      </c>
      <c r="D181" s="152"/>
      <c r="E181" s="140">
        <f>E182</f>
        <v>2441.1000000000004</v>
      </c>
      <c r="F181" s="181"/>
      <c r="G181" s="181">
        <f>'[3]БР _МА Изм. Июль 29.08.19'!F402</f>
        <v>2441.1000000000004</v>
      </c>
      <c r="H181" s="181">
        <f t="shared" si="8"/>
        <v>0</v>
      </c>
    </row>
    <row r="182" spans="1:8" ht="37.5" x14ac:dyDescent="0.3">
      <c r="A182" s="94" t="s">
        <v>259</v>
      </c>
      <c r="B182" s="127" t="s">
        <v>257</v>
      </c>
      <c r="C182" s="127" t="s">
        <v>258</v>
      </c>
      <c r="D182" s="195"/>
      <c r="E182" s="131">
        <f>E183+E185+E187</f>
        <v>2441.1000000000004</v>
      </c>
      <c r="F182" s="181"/>
      <c r="G182" s="181">
        <f>'[3]БР _МА Изм. Июль 29.08.19'!F403</f>
        <v>2441.1000000000004</v>
      </c>
      <c r="H182" s="181">
        <f t="shared" si="8"/>
        <v>0</v>
      </c>
    </row>
    <row r="183" spans="1:8" ht="75" x14ac:dyDescent="0.3">
      <c r="A183" s="94" t="s">
        <v>124</v>
      </c>
      <c r="B183" s="127" t="s">
        <v>257</v>
      </c>
      <c r="C183" s="127" t="s">
        <v>258</v>
      </c>
      <c r="D183" s="128">
        <v>100</v>
      </c>
      <c r="E183" s="131">
        <f>E184</f>
        <v>2384.8000000000002</v>
      </c>
      <c r="F183" s="181"/>
      <c r="G183" s="181">
        <f>'[4]Прилож 2 функц 2019'!E184</f>
        <v>2384.8000000000002</v>
      </c>
      <c r="H183" s="181">
        <f t="shared" si="8"/>
        <v>0</v>
      </c>
    </row>
    <row r="184" spans="1:8" ht="18.75" x14ac:dyDescent="0.3">
      <c r="A184" s="135" t="s">
        <v>174</v>
      </c>
      <c r="B184" s="127" t="s">
        <v>257</v>
      </c>
      <c r="C184" s="127" t="s">
        <v>258</v>
      </c>
      <c r="D184" s="128">
        <v>110</v>
      </c>
      <c r="E184" s="131">
        <v>2384.8000000000002</v>
      </c>
      <c r="F184" s="181"/>
      <c r="G184" s="181">
        <f>'[4]Прилож 2 функц 2019'!E185</f>
        <v>2384.8000000000002</v>
      </c>
      <c r="H184" s="181">
        <f t="shared" si="8"/>
        <v>0</v>
      </c>
    </row>
    <row r="185" spans="1:8" ht="37.5" x14ac:dyDescent="0.3">
      <c r="A185" s="94" t="s">
        <v>134</v>
      </c>
      <c r="B185" s="127" t="s">
        <v>257</v>
      </c>
      <c r="C185" s="127" t="s">
        <v>258</v>
      </c>
      <c r="D185" s="128">
        <v>200</v>
      </c>
      <c r="E185" s="131">
        <f>E186</f>
        <v>54.3</v>
      </c>
      <c r="F185" s="181"/>
      <c r="G185" s="181">
        <f>'[4]Прилож 2 функц 2019'!E186</f>
        <v>54.3</v>
      </c>
      <c r="H185" s="181">
        <f t="shared" si="8"/>
        <v>0</v>
      </c>
    </row>
    <row r="186" spans="1:8" ht="37.5" x14ac:dyDescent="0.3">
      <c r="A186" s="94" t="s">
        <v>135</v>
      </c>
      <c r="B186" s="127" t="s">
        <v>257</v>
      </c>
      <c r="C186" s="127" t="s">
        <v>258</v>
      </c>
      <c r="D186" s="128">
        <v>240</v>
      </c>
      <c r="E186" s="131">
        <v>54.3</v>
      </c>
      <c r="F186" s="181"/>
      <c r="G186" s="181">
        <f>'[4]Прилож 2 функц 2019'!E187</f>
        <v>54.3</v>
      </c>
      <c r="H186" s="181">
        <f t="shared" si="8"/>
        <v>0</v>
      </c>
    </row>
    <row r="187" spans="1:8" ht="18.75" x14ac:dyDescent="0.3">
      <c r="A187" s="135" t="s">
        <v>136</v>
      </c>
      <c r="B187" s="127" t="s">
        <v>257</v>
      </c>
      <c r="C187" s="127" t="s">
        <v>258</v>
      </c>
      <c r="D187" s="128">
        <v>800</v>
      </c>
      <c r="E187" s="131">
        <f>E188</f>
        <v>2</v>
      </c>
      <c r="F187" s="181"/>
      <c r="G187" s="181">
        <f>'[4]Прилож 2 функц 2019'!E188</f>
        <v>2</v>
      </c>
      <c r="H187" s="181">
        <f t="shared" si="8"/>
        <v>0</v>
      </c>
    </row>
    <row r="188" spans="1:8" ht="18.75" x14ac:dyDescent="0.3">
      <c r="A188" s="135" t="s">
        <v>137</v>
      </c>
      <c r="B188" s="127" t="s">
        <v>257</v>
      </c>
      <c r="C188" s="127" t="s">
        <v>258</v>
      </c>
      <c r="D188" s="128">
        <v>850</v>
      </c>
      <c r="E188" s="131">
        <v>2</v>
      </c>
      <c r="F188" s="181"/>
      <c r="G188" s="181">
        <f>'[4]Прилож 2 функц 2019'!E189</f>
        <v>2</v>
      </c>
      <c r="H188" s="181">
        <f t="shared" si="8"/>
        <v>0</v>
      </c>
    </row>
    <row r="189" spans="1:8" ht="18.75" x14ac:dyDescent="0.3">
      <c r="A189" s="223" t="s">
        <v>260</v>
      </c>
      <c r="B189" s="154"/>
      <c r="C189" s="154"/>
      <c r="D189" s="155"/>
      <c r="E189" s="156">
        <f>E10+E31</f>
        <v>92307.6</v>
      </c>
      <c r="F189" s="181">
        <f>96065-E189</f>
        <v>3757.3999999999942</v>
      </c>
      <c r="G189" s="181">
        <f>'[4]Прилож 2 функц 2019'!E190</f>
        <v>88634.2</v>
      </c>
      <c r="H189" s="181">
        <f t="shared" si="8"/>
        <v>3673.4000000000087</v>
      </c>
    </row>
    <row r="190" spans="1:8" x14ac:dyDescent="0.2">
      <c r="A190" s="224"/>
      <c r="B190" s="225"/>
      <c r="C190" s="225"/>
      <c r="D190" s="226"/>
      <c r="E190" s="227"/>
      <c r="G190" s="298">
        <f>'[3]СВОДНАЯ БР Изм. АВГУ 29.08  '!E189</f>
        <v>91953.4</v>
      </c>
      <c r="H190" s="181">
        <f>E189-G190</f>
        <v>354.20000000001164</v>
      </c>
    </row>
    <row r="191" spans="1:8" ht="18.75" x14ac:dyDescent="0.3">
      <c r="A191" s="228"/>
      <c r="B191" s="229"/>
      <c r="C191" s="230"/>
      <c r="D191" s="228"/>
      <c r="E191" s="156"/>
    </row>
    <row r="192" spans="1:8" x14ac:dyDescent="0.2">
      <c r="A192" s="231"/>
      <c r="B192" s="232"/>
      <c r="C192" s="232"/>
      <c r="D192" s="231"/>
    </row>
    <row r="193" spans="1:5" x14ac:dyDescent="0.2">
      <c r="A193" s="231"/>
      <c r="B193" s="232"/>
      <c r="C193" s="232"/>
      <c r="D193" s="231"/>
      <c r="E193" s="181"/>
    </row>
    <row r="194" spans="1:5" x14ac:dyDescent="0.2">
      <c r="A194" s="231"/>
      <c r="B194" s="232"/>
      <c r="C194" s="232"/>
      <c r="D194" s="231"/>
    </row>
    <row r="195" spans="1:5" x14ac:dyDescent="0.2">
      <c r="A195" s="233"/>
      <c r="B195" s="232"/>
      <c r="C195" s="232"/>
      <c r="D195" s="231"/>
    </row>
    <row r="196" spans="1:5" x14ac:dyDescent="0.2">
      <c r="A196" s="233"/>
      <c r="B196" s="232"/>
      <c r="C196" s="232"/>
      <c r="D196" s="231"/>
    </row>
    <row r="197" spans="1:5" x14ac:dyDescent="0.2">
      <c r="A197" s="231"/>
      <c r="B197" s="232"/>
      <c r="C197" s="232"/>
      <c r="D197" s="231"/>
    </row>
    <row r="198" spans="1:5" x14ac:dyDescent="0.2">
      <c r="A198" s="231"/>
      <c r="B198" s="232"/>
      <c r="C198" s="232"/>
      <c r="D198" s="231"/>
    </row>
    <row r="199" spans="1:5" x14ac:dyDescent="0.2">
      <c r="A199" s="228"/>
      <c r="B199" s="234"/>
      <c r="C199" s="235"/>
      <c r="D199" s="228"/>
    </row>
    <row r="200" spans="1:5" x14ac:dyDescent="0.2">
      <c r="A200" s="231"/>
      <c r="B200" s="236"/>
      <c r="C200" s="232"/>
      <c r="D200" s="231"/>
    </row>
    <row r="201" spans="1:5" x14ac:dyDescent="0.2">
      <c r="A201" s="228"/>
      <c r="B201" s="235"/>
      <c r="C201" s="235"/>
      <c r="D201" s="228"/>
    </row>
    <row r="202" spans="1:5" x14ac:dyDescent="0.2">
      <c r="A202" s="231"/>
      <c r="B202" s="232"/>
      <c r="C202" s="232"/>
      <c r="D202" s="231"/>
    </row>
    <row r="203" spans="1:5" x14ac:dyDescent="0.2">
      <c r="A203" s="231"/>
      <c r="B203" s="232"/>
      <c r="C203" s="232"/>
      <c r="D203" s="231"/>
    </row>
    <row r="204" spans="1:5" x14ac:dyDescent="0.2">
      <c r="A204" s="231"/>
      <c r="B204" s="232"/>
      <c r="C204" s="232"/>
      <c r="D204" s="231"/>
    </row>
    <row r="205" spans="1:5" x14ac:dyDescent="0.2">
      <c r="A205" s="231"/>
      <c r="B205" s="232"/>
      <c r="C205" s="232"/>
      <c r="D205" s="231"/>
    </row>
    <row r="206" spans="1:5" x14ac:dyDescent="0.2">
      <c r="A206" s="231"/>
      <c r="B206" s="232"/>
      <c r="C206" s="232"/>
      <c r="D206" s="231"/>
    </row>
    <row r="207" spans="1:5" x14ac:dyDescent="0.2">
      <c r="A207" s="231"/>
      <c r="B207" s="232"/>
      <c r="C207" s="232"/>
      <c r="D207" s="231"/>
    </row>
    <row r="208" spans="1:5" x14ac:dyDescent="0.2">
      <c r="A208" s="231"/>
      <c r="B208" s="232"/>
      <c r="C208" s="232"/>
      <c r="D208" s="231"/>
    </row>
    <row r="209" spans="1:4" x14ac:dyDescent="0.2">
      <c r="A209" s="231"/>
      <c r="B209" s="232"/>
      <c r="C209" s="232"/>
      <c r="D209" s="231"/>
    </row>
    <row r="210" spans="1:4" x14ac:dyDescent="0.2">
      <c r="A210" s="231"/>
      <c r="B210" s="232"/>
      <c r="C210" s="232"/>
      <c r="D210" s="231"/>
    </row>
    <row r="211" spans="1:4" x14ac:dyDescent="0.2">
      <c r="A211" s="231"/>
      <c r="B211" s="232"/>
      <c r="C211" s="232"/>
      <c r="D211" s="231"/>
    </row>
    <row r="212" spans="1:4" x14ac:dyDescent="0.2">
      <c r="A212" s="231"/>
      <c r="B212" s="232"/>
      <c r="C212" s="232"/>
      <c r="D212" s="231"/>
    </row>
    <row r="213" spans="1:4" x14ac:dyDescent="0.2">
      <c r="A213" s="231"/>
      <c r="B213" s="232"/>
      <c r="C213" s="232"/>
      <c r="D213" s="231"/>
    </row>
    <row r="214" spans="1:4" x14ac:dyDescent="0.2">
      <c r="A214" s="228"/>
      <c r="B214" s="234"/>
      <c r="C214" s="235"/>
      <c r="D214" s="228"/>
    </row>
    <row r="215" spans="1:4" x14ac:dyDescent="0.2">
      <c r="A215" s="231"/>
      <c r="B215" s="236"/>
      <c r="C215" s="232"/>
      <c r="D215" s="231"/>
    </row>
    <row r="216" spans="1:4" x14ac:dyDescent="0.2">
      <c r="A216" s="231"/>
      <c r="B216" s="236"/>
      <c r="C216" s="232"/>
      <c r="D216" s="231"/>
    </row>
    <row r="217" spans="1:4" x14ac:dyDescent="0.2">
      <c r="A217" s="231"/>
      <c r="B217" s="236"/>
      <c r="C217" s="232"/>
      <c r="D217" s="231"/>
    </row>
    <row r="218" spans="1:4" x14ac:dyDescent="0.2">
      <c r="A218" s="231"/>
      <c r="B218" s="236"/>
      <c r="C218" s="232"/>
      <c r="D218" s="231"/>
    </row>
    <row r="219" spans="1:4" x14ac:dyDescent="0.2">
      <c r="A219" s="228"/>
      <c r="B219" s="234"/>
      <c r="C219" s="228"/>
      <c r="D219" s="228"/>
    </row>
    <row r="220" spans="1:4" x14ac:dyDescent="0.2">
      <c r="A220" s="228"/>
      <c r="B220" s="234"/>
      <c r="C220" s="228"/>
      <c r="D220" s="228"/>
    </row>
    <row r="221" spans="1:4" x14ac:dyDescent="0.2">
      <c r="A221" s="231"/>
      <c r="B221" s="236"/>
      <c r="C221" s="231"/>
      <c r="D221" s="231"/>
    </row>
    <row r="222" spans="1:4" x14ac:dyDescent="0.2">
      <c r="A222" s="231"/>
      <c r="B222" s="236"/>
      <c r="C222" s="232"/>
      <c r="D222" s="231"/>
    </row>
    <row r="223" spans="1:4" x14ac:dyDescent="0.2">
      <c r="A223" s="231"/>
      <c r="B223" s="236"/>
      <c r="C223" s="232"/>
      <c r="D223" s="231"/>
    </row>
    <row r="224" spans="1:4" x14ac:dyDescent="0.2">
      <c r="A224" s="231"/>
      <c r="B224" s="236"/>
      <c r="C224" s="232"/>
      <c r="D224" s="231"/>
    </row>
    <row r="225" spans="1:4" x14ac:dyDescent="0.2">
      <c r="A225" s="231"/>
      <c r="B225" s="236"/>
      <c r="C225" s="232"/>
      <c r="D225" s="231"/>
    </row>
    <row r="226" spans="1:4" x14ac:dyDescent="0.2">
      <c r="A226" s="228"/>
      <c r="B226" s="234"/>
      <c r="C226" s="235"/>
      <c r="D226" s="228"/>
    </row>
    <row r="227" spans="1:4" x14ac:dyDescent="0.2">
      <c r="A227" s="231"/>
      <c r="B227" s="236"/>
      <c r="C227" s="232"/>
      <c r="D227" s="231"/>
    </row>
    <row r="228" spans="1:4" x14ac:dyDescent="0.2">
      <c r="A228" s="231"/>
      <c r="B228" s="236"/>
      <c r="C228" s="232"/>
      <c r="D228" s="231"/>
    </row>
    <row r="229" spans="1:4" x14ac:dyDescent="0.2">
      <c r="A229" s="231"/>
      <c r="B229" s="236"/>
      <c r="C229" s="232"/>
      <c r="D229" s="231"/>
    </row>
    <row r="230" spans="1:4" x14ac:dyDescent="0.2">
      <c r="A230" s="231"/>
      <c r="B230" s="236"/>
      <c r="C230" s="232"/>
      <c r="D230" s="231"/>
    </row>
    <row r="231" spans="1:4" x14ac:dyDescent="0.2">
      <c r="A231" s="231"/>
      <c r="B231" s="236"/>
      <c r="C231" s="232"/>
      <c r="D231" s="231"/>
    </row>
    <row r="232" spans="1:4" x14ac:dyDescent="0.2">
      <c r="A232" s="231"/>
      <c r="B232" s="236"/>
      <c r="C232" s="232"/>
      <c r="D232" s="231"/>
    </row>
    <row r="233" spans="1:4" x14ac:dyDescent="0.2">
      <c r="A233" s="231"/>
      <c r="B233" s="236"/>
      <c r="C233" s="232"/>
      <c r="D233" s="231"/>
    </row>
    <row r="234" spans="1:4" x14ac:dyDescent="0.2">
      <c r="A234" s="231"/>
      <c r="B234" s="236"/>
      <c r="C234" s="232"/>
      <c r="D234" s="231"/>
    </row>
    <row r="235" spans="1:4" x14ac:dyDescent="0.2">
      <c r="A235" s="228"/>
      <c r="B235" s="236"/>
      <c r="C235" s="232"/>
      <c r="D235" s="237"/>
    </row>
  </sheetData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F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6" man="1"/>
    <brk id="49" man="1"/>
    <brk id="78" man="1"/>
    <brk id="99" man="1"/>
    <brk id="122" man="1"/>
    <brk id="147" man="1"/>
    <brk id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Прилож.1 ДОХОДОВ 2019</vt:lpstr>
      <vt:lpstr>Прилож 2 функц 2019</vt:lpstr>
      <vt:lpstr>Прилож №3 ведомств.</vt:lpstr>
      <vt:lpstr>Прил.№4 по разд подр. </vt:lpstr>
      <vt:lpstr>Прилож.5 Источники</vt:lpstr>
      <vt:lpstr>СВОДНАЯ БР Изм.ноябрь 08.11. </vt:lpstr>
      <vt:lpstr>'Прилож.1 ДОХОДОВ 2019'!OLE_LINK1</vt:lpstr>
      <vt:lpstr>'Прил.№4 по разд подр. '!Область_печати</vt:lpstr>
      <vt:lpstr>'Прилож 2 функц 2019'!Область_печати</vt:lpstr>
      <vt:lpstr>'Прилож №3 ведомств.'!Область_печати</vt:lpstr>
      <vt:lpstr>'Прилож.1 ДОХОДОВ 2019'!Область_печати</vt:lpstr>
      <vt:lpstr>'Прилож.5 Источники'!Область_печати</vt:lpstr>
      <vt:lpstr>'СВОДНАЯ БР Изм.ноябрь 08.11.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2019-11-19T10:33:34Z</dcterms:modified>
</cp:coreProperties>
</file>