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функц" sheetId="1" r:id="rId1"/>
    <sheet name="ведомств" sheetId="2" r:id="rId2"/>
  </sheets>
  <definedNames>
    <definedName name="_xlnm.Print_Area" localSheetId="1">'ведомств'!$A$1:$F$239</definedName>
    <definedName name="_xlnm.Print_Area" localSheetId="0">'функц'!$A$1:$F$251</definedName>
  </definedNames>
  <calcPr fullCalcOnLoad="1"/>
</workbook>
</file>

<file path=xl/sharedStrings.xml><?xml version="1.0" encoding="utf-8"?>
<sst xmlns="http://schemas.openxmlformats.org/spreadsheetml/2006/main" count="1105" uniqueCount="236">
  <si>
    <t>Приложение 1 к решению муниципального совета МО Автово от 26 октября 2016 года № ___</t>
  </si>
  <si>
    <t>"О внесении изменений в решение муниципального совета МО Автово от 8 декабря 2015 года № 23</t>
  </si>
  <si>
    <t>"О бюджете муниципального образования муниципальный округ Автово на 2016 год"</t>
  </si>
  <si>
    <t>Глава МО Автово ____________________________ Г.Б. Трусканов</t>
  </si>
  <si>
    <t xml:space="preserve">                                                                                                                  </t>
  </si>
  <si>
    <t xml:space="preserve">Распределение бюджетных ассигнований бюджета муниципального </t>
  </si>
  <si>
    <t>образования муниципальный округ Автово на 2016 год</t>
  </si>
  <si>
    <t>Главные распорядители средств бюджета МО МО Автово: муниципальный совет МО Автово, местная администрация МО МО Автово,</t>
  </si>
  <si>
    <t>избирательная комиссия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</si>
  <si>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</si>
  <si>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</si>
  <si>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</si>
  <si>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</si>
  <si>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</si>
  <si>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</si>
  <si>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</si>
  <si>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</si>
  <si>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</si>
  <si>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</si>
  <si>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</si>
  <si>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</si>
  <si>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</si>
  <si>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</si>
  <si>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</si>
  <si>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</si>
  <si>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</si>
  <si>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</si>
  <si>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0102.</t>
  </si>
  <si>
    <t>00201 00011.</t>
  </si>
  <si>
    <t>Функционирование законодательных (представительных) органов государственной власти и представительных</t>
  </si>
  <si>
    <t>0103</t>
  </si>
  <si>
    <t>органов муниципальных образований</t>
  </si>
  <si>
    <t xml:space="preserve">органов муниципальных образований         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</si>
  <si>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</si>
  <si>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</si>
  <si>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</si>
  <si>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</si>
  <si>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</si>
  <si>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</si>
  <si>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</si>
  <si>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</si>
  <si>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Другие общегосударственные вопросы           </t>
  </si>
  <si>
    <t>0113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</si>
  <si>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</si>
  <si>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</si>
  <si>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09205 00441</t>
  </si>
  <si>
    <t>Уплата прочих налогов, сборов и иных платежей</t>
  </si>
  <si>
    <t xml:space="preserve">Функционирование Правительства Российской Федерации, высших исполнительных органов государственной  </t>
  </si>
  <si>
    <t>0104</t>
  </si>
  <si>
    <t xml:space="preserve">власти субъектов Российской Федерации, местных администраций   </t>
  </si>
  <si>
    <t>Содержание и обеспечение деятельности местной администрации (исполнительно-распорядительного органа)</t>
  </si>
  <si>
    <t>муниципального образования (глава местной администрации )</t>
  </si>
  <si>
    <t>00203 00031</t>
  </si>
  <si>
    <t xml:space="preserve">Содержание и обеспечение деятельности местной администрации (исполнительно-распорядительного органа) </t>
  </si>
  <si>
    <t>00203 00032</t>
  </si>
  <si>
    <t>муниципального образования</t>
  </si>
  <si>
    <t xml:space="preserve">Расходы на исполнение государственного полномочия по составлению </t>
  </si>
  <si>
    <t>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</si>
  <si>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</si>
  <si>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</t>
  </si>
  <si>
    <t>и осуществлению деятельности по опеке и попечительству за счет субвенций из бюджета Санкт-Петербурга</t>
  </si>
  <si>
    <t>00200 G0850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</si>
  <si>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</si>
  <si>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</si>
  <si>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</si>
  <si>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02001 01050</t>
  </si>
  <si>
    <t xml:space="preserve">Резервные фонды       </t>
  </si>
  <si>
    <t>0111</t>
  </si>
  <si>
    <t>Резервный фонд местной администрации</t>
  </si>
  <si>
    <t>07001 00061</t>
  </si>
  <si>
    <t>Резервные средства</t>
  </si>
  <si>
    <t>Участие в реализации мер по профилактике дорожно-транспортного травматизма</t>
  </si>
  <si>
    <t>79501 00491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</si>
  <si>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</si>
  <si>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</si>
  <si>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</si>
  <si>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</si>
  <si>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</si>
  <si>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минимизация и (или) ликвидации</t>
  </si>
  <si>
    <t>79505 00521</t>
  </si>
  <si>
    <t>последствий проявления терроризма и экстремизма на территории муниципального образования</t>
  </si>
  <si>
    <t xml:space="preserve">79505 00521 </t>
  </si>
  <si>
    <t xml:space="preserve">Участие в реализации мероприятий по охране здоровья граждан от воздействия </t>
  </si>
  <si>
    <t>79506 00541</t>
  </si>
  <si>
    <t>окружающего 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</si>
  <si>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</si>
  <si>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</si>
  <si>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территорий от чрезвычайных ситуаций природного и техногенного характера,</t>
  </si>
  <si>
    <t>0309</t>
  </si>
  <si>
    <t>гражданская оборона</t>
  </si>
  <si>
    <t xml:space="preserve">Содействие в установленном порядке сбора и обмена информацией в области защиты населения и территорий </t>
  </si>
  <si>
    <t>от чрезвычайных ситуаций</t>
  </si>
  <si>
    <t>21901 00081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</si>
  <si>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</si>
  <si>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</si>
  <si>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</si>
  <si>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 xml:space="preserve">21903 00091 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</si>
  <si>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</si>
  <si>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</si>
  <si>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</si>
  <si>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</si>
  <si>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</si>
  <si>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</si>
  <si>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60000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</si>
  <si>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</si>
  <si>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</si>
  <si>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 xml:space="preserve">Установка, содержание и ремонт ограждений газонов </t>
  </si>
  <si>
    <t>60001 03133</t>
  </si>
  <si>
    <t xml:space="preserve">Установка и содержание малых архитектурных форм, уличной мебели и хозяйственно-бытового оборудования </t>
  </si>
  <si>
    <t>60001 04134</t>
  </si>
  <si>
    <t>необходимого для благоустройства территории муниципального образования</t>
  </si>
  <si>
    <t xml:space="preserve">Благоустройство территории муниципального образования, связанное с обеспечением санитарного благополучия  </t>
  </si>
  <si>
    <t>населения</t>
  </si>
  <si>
    <t>Участие в пределах своей компетенции в обеспечении чистоты и порядка на территории муниципального</t>
  </si>
  <si>
    <t>60002  04141</t>
  </si>
  <si>
    <t>образования, включая ликвидацию несанкционированных свалок бытовых отходов, мусора и уборку территорий,</t>
  </si>
  <si>
    <t>водных акваторий, тупиков и проездов, не включенных в адресные программы, утвержденные исполнительными</t>
  </si>
  <si>
    <t xml:space="preserve">органами государственной власти Санкт-Петербурга </t>
  </si>
  <si>
    <t>60002 04141</t>
  </si>
  <si>
    <t xml:space="preserve">Оборудование контейнерных площадок на дворовых территориях </t>
  </si>
  <si>
    <t>60002 04142</t>
  </si>
  <si>
    <t>Озеленение территорий зеленых насаждений внутриквартального озеленения, в том числе организации работ по</t>
  </si>
  <si>
    <t>60003 01151</t>
  </si>
  <si>
    <t xml:space="preserve">компенсационному озеленению, содержанию территорий зеленых насаждений внутриквартального озеленения, ремонту </t>
  </si>
  <si>
    <t>расположенных на них объектов зеленых насаждений, защите зеленых насаждений на указанных территориях</t>
  </si>
  <si>
    <t>на указанных территориях</t>
  </si>
  <si>
    <t xml:space="preserve">Проведение санитарных рубок, удаление аварийных, больных деревьев и кустарников в отношении зеленых   </t>
  </si>
  <si>
    <t>0503.</t>
  </si>
  <si>
    <t>.60003 04152</t>
  </si>
  <si>
    <t>насаждений внутриквартального озеленения</t>
  </si>
  <si>
    <t>60003 04152</t>
  </si>
  <si>
    <t xml:space="preserve">Создание зон отдыха, в том числе обустройство, содержание и уборка территорий детских площадок 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</si>
  <si>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</si>
  <si>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</si>
  <si>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</si>
  <si>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>Другие вопросы в области жилищно-коммунального хозяйства</t>
  </si>
  <si>
    <t>0505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</si>
  <si>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</si>
  <si>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</si>
  <si>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00299 01461</t>
  </si>
  <si>
    <t>Расходы на выплаты персоналу казенных учреждений</t>
  </si>
  <si>
    <t xml:space="preserve">ОБРАЗОВАНИЕ         </t>
  </si>
  <si>
    <t>0700</t>
  </si>
  <si>
    <t>Молодежная политика и оздоровление детей</t>
  </si>
  <si>
    <t>0707</t>
  </si>
  <si>
    <t>Выполнение функций муниципальным казенным учреждением "Физкультурно-спортивный клуб "Автово"</t>
  </si>
  <si>
    <t>Проведение работ по военно-патриотическому воспитанию граждан</t>
  </si>
  <si>
    <t>43101 00191</t>
  </si>
  <si>
    <t>Организация и проведение досуговых мероприятий для жителей муниципального образования</t>
  </si>
  <si>
    <t>43102 00561</t>
  </si>
  <si>
    <t xml:space="preserve">Организация и финансирование временного трудоустройства несовершеннолетних в возрасте </t>
  </si>
  <si>
    <t>51002 00101</t>
  </si>
  <si>
    <t>от 14 до 18 лет в свободное от учебы время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</si>
  <si>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</si>
  <si>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</si>
  <si>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</si>
  <si>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</si>
  <si>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местных и участие в организации и проведении городских праздничных и иных зрелищных</t>
  </si>
  <si>
    <t>44001 00201</t>
  </si>
  <si>
    <t>мероприятий</t>
  </si>
  <si>
    <t xml:space="preserve">СОЦИАЛЬНАЯ ПОЛИТИКА             </t>
  </si>
  <si>
    <t>1000</t>
  </si>
  <si>
    <t xml:space="preserve">Социальное обеспечение населения </t>
  </si>
  <si>
    <t>1003</t>
  </si>
  <si>
    <t>Расходы по назначению, выплате, перерасчету ежемесячной доплаты за стаж работы в органах местного самоуправления</t>
  </si>
  <si>
    <t>50501 00231</t>
  </si>
  <si>
    <t>муниципальных образований к трудовой пенсии по старости, трудовой пенсии по инвалидности, пенсии за выслугу лет</t>
  </si>
  <si>
    <t>лицам, замещавшим муниципальные должности, должности муниципальной службы в органах местного самоуправления</t>
  </si>
  <si>
    <t>муниципальных образований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</si>
  <si>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</si>
  <si>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</si>
  <si>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</si>
  <si>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</t>
  </si>
  <si>
    <t xml:space="preserve">Расходы на исполнение государственного полномочия по выплате денежных средств </t>
  </si>
  <si>
    <t>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</si>
  <si>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</si>
  <si>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</si>
  <si>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</si>
  <si>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</si>
  <si>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51100 G0870</t>
  </si>
  <si>
    <t xml:space="preserve">Приобретение товаров, работ, услуг в пользу граждан в целях их социального обеспечения  </t>
  </si>
  <si>
    <t xml:space="preserve">ФИЗИЧЕСКАЯ КУЛЬТУРА И СПОРТ          </t>
  </si>
  <si>
    <t>1100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</si>
  <si>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</si>
  <si>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</si>
  <si>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</si>
  <si>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</si>
  <si>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</si>
  <si>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</si>
  <si>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Другие вопросы в области физической культуры и спорта </t>
  </si>
  <si>
    <t>1105</t>
  </si>
  <si>
    <t>1105.</t>
  </si>
  <si>
    <t xml:space="preserve">СРЕДСТВА МАССОВОЙ ИНФОРМАЦИИ              </t>
  </si>
  <si>
    <t>1200</t>
  </si>
  <si>
    <t xml:space="preserve">ПЕРИОДИЧЕСКАЯ ПЕЧАТЬ И ИЗДАТЕЛЬСТВА </t>
  </si>
  <si>
    <t>1202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</si>
  <si>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</si>
  <si>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</si>
  <si>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45703 00252</t>
  </si>
  <si>
    <t xml:space="preserve">Другие вопросы в области средств массовой информации </t>
  </si>
  <si>
    <t>1204</t>
  </si>
  <si>
    <t>Периодические издания, учрежденные исполнительными органами местного самоуправления</t>
  </si>
  <si>
    <t>45702 00251</t>
  </si>
  <si>
    <t xml:space="preserve">                                                                                                                                                                              ИТОГО</t>
  </si>
  <si>
    <t>Приложение 2 к решению муниципального совета МО Автово от 26 октября 2016 года № ___</t>
  </si>
  <si>
    <t>Глава МО Автово _______________________ Г. Б. Трусканов</t>
  </si>
  <si>
    <t xml:space="preserve">                                                                                                           </t>
  </si>
  <si>
    <t xml:space="preserve">Ведомственная структура расходов бюджета муниципального </t>
  </si>
  <si>
    <t>Код целевой</t>
  </si>
  <si>
    <t>статьи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</si>
  <si>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</si>
  <si>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</si>
  <si>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</si>
  <si>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</si>
  <si>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>Содержание и обеспечение деятельности местной администрации (исполнительно-распорядительного</t>
  </si>
  <si>
    <t>органа) муниципального образования (глава местной администрации)</t>
  </si>
  <si>
    <t>органа) муниципального образования</t>
  </si>
  <si>
    <t>Обеспечение проведения выборов и референдумов (код главного распорядителя бюджетных средств 941)</t>
  </si>
  <si>
    <t xml:space="preserve">0107 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</si>
  <si>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</si>
  <si>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</t>
  </si>
  <si>
    <t xml:space="preserve"> а также способам защиты от опасностей, возникающих при ведении военных действий или вследствие этих действий</t>
  </si>
  <si>
    <t>21903 00091</t>
  </si>
  <si>
    <t>Участие в пределах своей компетенции в обеспечении чистоты и порядка на территории муниципального образования,</t>
  </si>
  <si>
    <t>включая ликвидацию несанкционированных свалок бытовых отходов, мусора и уборку территорий, водных акваторий,</t>
  </si>
  <si>
    <t>тупиков и проездов, не включенных в адресные программы, утвержденные исполнительными органами государственной</t>
  </si>
  <si>
    <t>власти Санкт-Петербурга</t>
  </si>
  <si>
    <t>Оборудование контейнерных площадок на дворовых территориях</t>
  </si>
  <si>
    <t>0707.</t>
  </si>
  <si>
    <t>.43102 00561</t>
  </si>
  <si>
    <t>Расходы по назначению, выплате, перерасчету ежемесячной доплаты за стаж работы в органах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</si>
  <si>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</si>
  <si>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</si>
  <si>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должности муниципальной службы в органах местного самоуправления муниципальных образований</t>
  </si>
  <si>
    <t>Пособия, компенсации, меры социальной поддержки по  публичным нормативным обязательствам</t>
  </si>
  <si>
    <t xml:space="preserve">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</si>
</sst>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@"/>
    <numFmt numFmtId="167" formatCode="GENERAL"/>
    <numFmt numFmtId="168" formatCode="0.00"/>
    <numFmt numFmtId="169" formatCode="0"/>
    <numFmt numFmtId="170" formatCode="#,##0.0"/>
    <numFmt numFmtId="171" formatCode="#,##0"/>
    <numFmt numFmtId="172" formatCode="0.000"/>
    <numFmt numFmtId="173" formatCode="_(* #,##0.000_);_(* \(#,##0.000\);_(* \-??_);_(@_)"/>
    <numFmt numFmtId="174" formatCode="0.0"/>
  </numFmts>
  <fonts count="8"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.7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5" xfId="0" applyFont="1" applyBorder="1" applyAlignment="1">
      <alignment/>
    </xf>
    <xf numFmtId="166" fontId="2" fillId="0" borderId="4" xfId="15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Border="1" applyAlignment="1">
      <alignment horizontal="center"/>
    </xf>
    <xf numFmtId="164" fontId="2" fillId="0" borderId="4" xfId="0" applyFont="1" applyBorder="1" applyAlignment="1">
      <alignment/>
    </xf>
    <xf numFmtId="164" fontId="5" fillId="0" borderId="4" xfId="0" applyFont="1" applyBorder="1" applyAlignment="1">
      <alignment/>
    </xf>
    <xf numFmtId="166" fontId="2" fillId="0" borderId="6" xfId="15" applyNumberFormat="1" applyFont="1" applyFill="1" applyBorder="1" applyAlignment="1" applyProtection="1">
      <alignment horizontal="center"/>
      <protection/>
    </xf>
    <xf numFmtId="166" fontId="2" fillId="0" borderId="4" xfId="0" applyNumberFormat="1" applyFont="1" applyBorder="1" applyAlignment="1">
      <alignment horizontal="center"/>
    </xf>
    <xf numFmtId="164" fontId="2" fillId="0" borderId="5" xfId="0" applyFont="1" applyBorder="1" applyAlignment="1">
      <alignment/>
    </xf>
    <xf numFmtId="164" fontId="0" fillId="0" borderId="0" xfId="0" applyAlignment="1">
      <alignment/>
    </xf>
    <xf numFmtId="164" fontId="4" fillId="0" borderId="4" xfId="0" applyFont="1" applyBorder="1" applyAlignment="1">
      <alignment/>
    </xf>
    <xf numFmtId="166" fontId="4" fillId="0" borderId="5" xfId="0" applyNumberFormat="1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5" xfId="0" applyFont="1" applyBorder="1" applyAlignment="1">
      <alignment/>
    </xf>
    <xf numFmtId="164" fontId="2" fillId="0" borderId="2" xfId="0" applyFont="1" applyBorder="1" applyAlignment="1">
      <alignment/>
    </xf>
    <xf numFmtId="166" fontId="2" fillId="0" borderId="7" xfId="0" applyNumberFormat="1" applyFont="1" applyBorder="1" applyAlignment="1">
      <alignment horizontal="center"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/>
    </xf>
    <xf numFmtId="166" fontId="4" fillId="0" borderId="7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4" fontId="4" fillId="0" borderId="5" xfId="0" applyFont="1" applyFill="1" applyBorder="1" applyAlignment="1">
      <alignment/>
    </xf>
    <xf numFmtId="166" fontId="4" fillId="0" borderId="5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4" xfId="0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4" fillId="0" borderId="2" xfId="0" applyFont="1" applyBorder="1" applyAlignment="1">
      <alignment/>
    </xf>
    <xf numFmtId="164" fontId="4" fillId="2" borderId="9" xfId="0" applyFont="1" applyFill="1" applyBorder="1" applyAlignment="1">
      <alignment/>
    </xf>
    <xf numFmtId="166" fontId="4" fillId="2" borderId="9" xfId="0" applyNumberFormat="1" applyFont="1" applyFill="1" applyBorder="1" applyAlignment="1">
      <alignment horizontal="center"/>
    </xf>
    <xf numFmtId="164" fontId="4" fillId="0" borderId="9" xfId="0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5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5" xfId="0" applyFont="1" applyFill="1" applyBorder="1" applyAlignment="1">
      <alignment horizontal="center"/>
    </xf>
    <xf numFmtId="164" fontId="4" fillId="2" borderId="4" xfId="0" applyFont="1" applyFill="1" applyBorder="1" applyAlignment="1">
      <alignment/>
    </xf>
    <xf numFmtId="164" fontId="4" fillId="2" borderId="5" xfId="0" applyFont="1" applyFill="1" applyBorder="1" applyAlignment="1">
      <alignment horizontal="right"/>
    </xf>
    <xf numFmtId="164" fontId="2" fillId="2" borderId="5" xfId="0" applyFont="1" applyFill="1" applyBorder="1" applyAlignment="1">
      <alignment/>
    </xf>
    <xf numFmtId="166" fontId="2" fillId="0" borderId="5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right"/>
    </xf>
    <xf numFmtId="168" fontId="4" fillId="0" borderId="5" xfId="0" applyNumberFormat="1" applyFont="1" applyBorder="1" applyAlignment="1">
      <alignment horizontal="center"/>
    </xf>
    <xf numFmtId="169" fontId="4" fillId="0" borderId="5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5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11" xfId="0" applyFont="1" applyFill="1" applyBorder="1" applyAlignment="1">
      <alignment horizontal="center"/>
    </xf>
    <xf numFmtId="164" fontId="4" fillId="0" borderId="9" xfId="0" applyFont="1" applyBorder="1" applyAlignment="1">
      <alignment/>
    </xf>
    <xf numFmtId="164" fontId="4" fillId="0" borderId="11" xfId="0" applyFont="1" applyBorder="1" applyAlignment="1">
      <alignment/>
    </xf>
    <xf numFmtId="166" fontId="2" fillId="0" borderId="5" xfId="15" applyNumberFormat="1" applyFont="1" applyFill="1" applyBorder="1" applyAlignment="1" applyProtection="1">
      <alignment horizontal="center"/>
      <protection/>
    </xf>
    <xf numFmtId="166" fontId="4" fillId="0" borderId="7" xfId="15" applyNumberFormat="1" applyFont="1" applyFill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6" fontId="4" fillId="2" borderId="5" xfId="0" applyNumberFormat="1" applyFont="1" applyFill="1" applyBorder="1" applyAlignment="1">
      <alignment horizontal="center"/>
    </xf>
    <xf numFmtId="166" fontId="2" fillId="0" borderId="5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70" fontId="2" fillId="0" borderId="5" xfId="0" applyNumberFormat="1" applyFont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65" fontId="2" fillId="0" borderId="0" xfId="15" applyFont="1" applyFill="1" applyBorder="1" applyAlignment="1" applyProtection="1">
      <alignment horizontal="center"/>
      <protection/>
    </xf>
    <xf numFmtId="165" fontId="4" fillId="0" borderId="0" xfId="15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8" xfId="0" applyFont="1" applyBorder="1" applyAlignment="1">
      <alignment/>
    </xf>
    <xf numFmtId="173" fontId="2" fillId="0" borderId="10" xfId="15" applyNumberFormat="1" applyFont="1" applyFill="1" applyBorder="1" applyAlignment="1" applyProtection="1">
      <alignment horizontal="center"/>
      <protection/>
    </xf>
    <xf numFmtId="164" fontId="2" fillId="0" borderId="7" xfId="0" applyFont="1" applyBorder="1" applyAlignment="1">
      <alignment/>
    </xf>
    <xf numFmtId="164" fontId="2" fillId="0" borderId="9" xfId="0" applyFont="1" applyBorder="1" applyAlignment="1">
      <alignment/>
    </xf>
    <xf numFmtId="164" fontId="4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74" fontId="2" fillId="0" borderId="5" xfId="0" applyNumberFormat="1" applyFont="1" applyBorder="1" applyAlignment="1">
      <alignment/>
    </xf>
    <xf numFmtId="166" fontId="2" fillId="0" borderId="9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4" fontId="7" fillId="0" borderId="5" xfId="0" applyFont="1" applyBorder="1" applyAlignment="1">
      <alignment/>
    </xf>
    <xf numFmtId="164" fontId="4" fillId="0" borderId="4" xfId="0" applyFont="1" applyFill="1" applyBorder="1" applyAlignment="1">
      <alignment/>
    </xf>
    <xf numFmtId="164" fontId="4" fillId="0" borderId="5" xfId="0" applyFont="1" applyBorder="1" applyAlignment="1">
      <alignment horizontal="right"/>
    </xf>
    <xf numFmtId="164" fontId="4" fillId="0" borderId="5" xfId="0" applyFont="1" applyFill="1" applyBorder="1" applyAlignment="1">
      <alignment horizontal="right"/>
    </xf>
    <xf numFmtId="164" fontId="2" fillId="0" borderId="4" xfId="0" applyFont="1" applyFill="1" applyBorder="1" applyAlignment="1">
      <alignment/>
    </xf>
    <xf numFmtId="164" fontId="4" fillId="2" borderId="8" xfId="0" applyFont="1" applyFill="1" applyBorder="1" applyAlignment="1">
      <alignment horizontal="right"/>
    </xf>
    <xf numFmtId="174" fontId="2" fillId="0" borderId="5" xfId="0" applyNumberFormat="1" applyFont="1" applyBorder="1" applyAlignment="1">
      <alignment/>
    </xf>
    <xf numFmtId="164" fontId="4" fillId="0" borderId="3" xfId="0" applyFont="1" applyBorder="1" applyAlignment="1">
      <alignment/>
    </xf>
    <xf numFmtId="166" fontId="4" fillId="0" borderId="3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74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2"/>
  <sheetViews>
    <sheetView zoomScale="110" zoomScaleNormal="110" workbookViewId="0" topLeftCell="A222">
      <selection activeCell="A241" sqref="A241"/>
    </sheetView>
  </sheetViews>
  <sheetFormatPr defaultColWidth="9.140625" defaultRowHeight="12.75"/>
  <cols>
    <col min="1" max="1" width="94.7109375" style="0" customWidth="1"/>
    <col min="2" max="2" width="8.00390625" style="0" customWidth="1"/>
    <col min="3" max="3" width="11.28125" style="0" customWidth="1"/>
    <col min="4" max="4" width="8.421875" style="0" customWidth="1"/>
    <col min="5" max="5" width="9.7109375" style="0" customWidth="1"/>
    <col min="6" max="7" width="0" style="0" hidden="1" customWidth="1"/>
  </cols>
  <sheetData>
    <row r="1" ht="12.75">
      <c r="E1" s="1"/>
    </row>
    <row r="2" spans="1:5" ht="12.75">
      <c r="A2" s="2" t="s">
        <v>0</v>
      </c>
      <c r="E2" s="1"/>
    </row>
    <row r="3" spans="1:5" ht="12.75">
      <c r="A3" s="2" t="s">
        <v>1</v>
      </c>
      <c r="E3" s="1"/>
    </row>
    <row r="4" spans="1:5" ht="12.75">
      <c r="A4" s="2" t="s">
        <v>2</v>
      </c>
      <c r="E4" s="1"/>
    </row>
    <row r="5" spans="1:5" ht="12.75">
      <c r="A5" s="2"/>
      <c r="E5" s="1"/>
    </row>
    <row r="6" spans="1:5" ht="12.75">
      <c r="A6" s="2"/>
      <c r="E6" s="1"/>
    </row>
    <row r="7" spans="1:5" ht="12.75">
      <c r="A7" s="2" t="s">
        <v>3</v>
      </c>
      <c r="E7" s="1"/>
    </row>
    <row r="8" ht="12.75">
      <c r="E8" s="1"/>
    </row>
    <row r="9" ht="12.75">
      <c r="A9" s="3" t="s">
        <v>4</v>
      </c>
    </row>
    <row r="10" spans="1:5" ht="12.75">
      <c r="A10" s="4" t="s">
        <v>5</v>
      </c>
      <c r="B10" s="4"/>
      <c r="C10" s="4"/>
      <c r="D10" s="4"/>
      <c r="E10" s="4"/>
    </row>
    <row r="11" spans="1:5" ht="12.75">
      <c r="A11" s="4" t="s">
        <v>6</v>
      </c>
      <c r="B11" s="4"/>
      <c r="C11" s="4"/>
      <c r="D11" s="4"/>
      <c r="E11" s="4"/>
    </row>
    <row r="14" spans="1:5" ht="12.75">
      <c r="A14" s="5" t="s">
        <v>7</v>
      </c>
      <c r="B14" s="1"/>
      <c r="C14" s="1"/>
      <c r="D14" s="1"/>
      <c r="E14" s="1"/>
    </row>
    <row r="15" spans="1:5" ht="12.75">
      <c r="A15" s="6" t="s">
        <v>8</v>
      </c>
      <c r="B15" s="6"/>
      <c r="C15" s="6"/>
      <c r="D15" s="1"/>
      <c r="E15" s="1"/>
    </row>
    <row r="16" spans="1:5" ht="12.75">
      <c r="A16" s="7" t="s">
        <v>9</v>
      </c>
      <c r="B16" s="8" t="s">
        <v>10</v>
      </c>
      <c r="C16" s="7" t="s">
        <v>11</v>
      </c>
      <c r="D16" s="8" t="s">
        <v>12</v>
      </c>
      <c r="E16" s="9" t="s">
        <v>13</v>
      </c>
    </row>
    <row r="17" spans="1:5" ht="12.75">
      <c r="A17" s="10"/>
      <c r="B17" s="11" t="s">
        <v>14</v>
      </c>
      <c r="C17" s="10" t="s">
        <v>15</v>
      </c>
      <c r="D17" s="11" t="s">
        <v>16</v>
      </c>
      <c r="E17" s="12" t="s">
        <v>17</v>
      </c>
    </row>
    <row r="18" spans="1:5" ht="12.75">
      <c r="A18" s="13" t="s">
        <v>18</v>
      </c>
      <c r="B18" s="14" t="s">
        <v>19</v>
      </c>
      <c r="C18" s="15"/>
      <c r="D18" s="10"/>
      <c r="E18" s="16">
        <f>SUM(E19+E24+E40+E45+E76+E72+E80)</f>
        <v>20233.299999999996</v>
      </c>
    </row>
    <row r="19" spans="1:6" ht="12.75">
      <c r="A19" s="17" t="s">
        <v>20</v>
      </c>
      <c r="B19" s="18" t="s">
        <v>21</v>
      </c>
      <c r="C19" s="19"/>
      <c r="D19" s="10"/>
      <c r="E19" s="20">
        <f>E20</f>
        <v>1203.1</v>
      </c>
      <c r="F19" s="21">
        <f>E20+E26</f>
        <v>5397.9</v>
      </c>
    </row>
    <row r="20" spans="1:5" ht="12.75">
      <c r="A20" s="22" t="s">
        <v>22</v>
      </c>
      <c r="B20" s="23" t="s">
        <v>21</v>
      </c>
      <c r="C20" s="23" t="s">
        <v>23</v>
      </c>
      <c r="D20" s="24"/>
      <c r="E20" s="25">
        <f>SUM(E22)</f>
        <v>1203.1</v>
      </c>
    </row>
    <row r="21" spans="1:5" ht="12.75">
      <c r="A21" s="26" t="s">
        <v>24</v>
      </c>
      <c r="B21" s="23"/>
      <c r="C21" s="23"/>
      <c r="D21" s="24"/>
      <c r="E21" s="25"/>
    </row>
    <row r="22" spans="1:5" ht="12.75" customHeight="1" hidden="1">
      <c r="A22" s="22" t="s">
        <v>25</v>
      </c>
      <c r="B22" s="23" t="s">
        <v>21</v>
      </c>
      <c r="C22" s="23" t="s">
        <v>23</v>
      </c>
      <c r="D22" s="24">
        <v>100</v>
      </c>
      <c r="E22" s="25">
        <v>1203.1</v>
      </c>
    </row>
    <row r="23" spans="1:5" ht="12.75" customHeight="1">
      <c r="A23" s="27" t="s">
        <v>26</v>
      </c>
      <c r="B23" s="23" t="s">
        <v>27</v>
      </c>
      <c r="C23" s="23" t="s">
        <v>28</v>
      </c>
      <c r="D23" s="24">
        <v>120</v>
      </c>
      <c r="E23" s="25">
        <v>1233.8</v>
      </c>
    </row>
    <row r="24" spans="1:5" ht="12.75">
      <c r="A24" s="28" t="s">
        <v>29</v>
      </c>
      <c r="B24" s="19" t="s">
        <v>30</v>
      </c>
      <c r="C24" s="19"/>
      <c r="D24" s="10"/>
      <c r="E24" s="20">
        <f>E26</f>
        <v>4194.799999999999</v>
      </c>
    </row>
    <row r="25" spans="1:5" ht="12.75">
      <c r="A25" s="28" t="s">
        <v>31</v>
      </c>
      <c r="B25" s="29"/>
      <c r="C25" s="19"/>
      <c r="D25" s="10"/>
      <c r="E25" s="20"/>
    </row>
    <row r="26" spans="1:5" ht="12.75">
      <c r="A26" s="28" t="s">
        <v>29</v>
      </c>
      <c r="B26" s="29" t="s">
        <v>30</v>
      </c>
      <c r="C26" s="19"/>
      <c r="D26" s="10"/>
      <c r="E26" s="20">
        <f>SUM(E30+E32)</f>
        <v>4194.799999999999</v>
      </c>
    </row>
    <row r="27" spans="1:5" ht="12.75">
      <c r="A27" s="30" t="s">
        <v>32</v>
      </c>
      <c r="B27" s="29"/>
      <c r="C27" s="19"/>
      <c r="D27" s="10"/>
      <c r="E27" s="20"/>
    </row>
    <row r="28" spans="1:5" ht="12.75">
      <c r="A28" s="31" t="s">
        <v>33</v>
      </c>
      <c r="B28" s="32" t="s">
        <v>30</v>
      </c>
      <c r="C28" s="33" t="s">
        <v>34</v>
      </c>
      <c r="D28" s="34"/>
      <c r="E28" s="25">
        <f>E30</f>
        <v>265.2</v>
      </c>
    </row>
    <row r="29" spans="1:5" ht="12.75">
      <c r="A29" s="26" t="s">
        <v>24</v>
      </c>
      <c r="B29" s="32"/>
      <c r="C29" s="33"/>
      <c r="D29" s="34"/>
      <c r="E29" s="25"/>
    </row>
    <row r="30" spans="1:5" ht="12.75">
      <c r="A30" s="22" t="s">
        <v>25</v>
      </c>
      <c r="B30" s="35" t="s">
        <v>30</v>
      </c>
      <c r="C30" s="33" t="s">
        <v>34</v>
      </c>
      <c r="D30" s="34">
        <v>100</v>
      </c>
      <c r="E30" s="25">
        <f>E31</f>
        <v>265.2</v>
      </c>
    </row>
    <row r="31" spans="1:5" ht="12.75">
      <c r="A31" s="27" t="s">
        <v>26</v>
      </c>
      <c r="B31" s="35" t="s">
        <v>30</v>
      </c>
      <c r="C31" s="33" t="s">
        <v>34</v>
      </c>
      <c r="D31" s="24">
        <v>120</v>
      </c>
      <c r="E31" s="25">
        <v>265.2</v>
      </c>
    </row>
    <row r="32" spans="1:5" ht="12.75">
      <c r="A32" s="36" t="s">
        <v>35</v>
      </c>
      <c r="B32" s="37" t="s">
        <v>30</v>
      </c>
      <c r="C32" s="37" t="s">
        <v>36</v>
      </c>
      <c r="D32" s="24"/>
      <c r="E32" s="25">
        <f>E34+E36+E38</f>
        <v>3929.5999999999995</v>
      </c>
    </row>
    <row r="33" spans="1:5" ht="12.75">
      <c r="A33" s="26" t="s">
        <v>24</v>
      </c>
      <c r="B33" s="38"/>
      <c r="C33" s="37"/>
      <c r="D33" s="24"/>
      <c r="E33" s="25"/>
    </row>
    <row r="34" spans="1:5" ht="12.75">
      <c r="A34" s="22" t="s">
        <v>25</v>
      </c>
      <c r="B34" s="35" t="s">
        <v>30</v>
      </c>
      <c r="C34" s="37" t="s">
        <v>36</v>
      </c>
      <c r="D34" s="24">
        <v>100</v>
      </c>
      <c r="E34" s="25">
        <f>E35</f>
        <v>1719.9999999999998</v>
      </c>
    </row>
    <row r="35" spans="1:5" ht="12.75">
      <c r="A35" s="27" t="s">
        <v>26</v>
      </c>
      <c r="B35" s="35" t="s">
        <v>30</v>
      </c>
      <c r="C35" s="37" t="s">
        <v>36</v>
      </c>
      <c r="D35" s="24">
        <v>120</v>
      </c>
      <c r="E35" s="25">
        <f>2336.2-616.2</f>
        <v>1719.9999999999998</v>
      </c>
    </row>
    <row r="36" spans="1:5" ht="12.75">
      <c r="A36" s="27" t="s">
        <v>37</v>
      </c>
      <c r="B36" s="35" t="s">
        <v>30</v>
      </c>
      <c r="C36" s="37" t="s">
        <v>36</v>
      </c>
      <c r="D36" s="24">
        <v>200</v>
      </c>
      <c r="E36" s="25">
        <f>E37</f>
        <v>2169.6</v>
      </c>
    </row>
    <row r="37" spans="1:5" ht="12.75">
      <c r="A37" s="27" t="s">
        <v>38</v>
      </c>
      <c r="B37" s="35" t="s">
        <v>30</v>
      </c>
      <c r="C37" s="37" t="s">
        <v>36</v>
      </c>
      <c r="D37" s="24">
        <v>240</v>
      </c>
      <c r="E37" s="25">
        <f>1969.6+200</f>
        <v>2169.6</v>
      </c>
    </row>
    <row r="38" spans="1:5" ht="12.75">
      <c r="A38" s="27" t="s">
        <v>39</v>
      </c>
      <c r="B38" s="35" t="s">
        <v>30</v>
      </c>
      <c r="C38" s="37" t="s">
        <v>36</v>
      </c>
      <c r="D38" s="24">
        <v>800</v>
      </c>
      <c r="E38" s="25">
        <v>40</v>
      </c>
    </row>
    <row r="39" spans="1:5" ht="12.75">
      <c r="A39" s="27" t="s">
        <v>40</v>
      </c>
      <c r="B39" s="35" t="s">
        <v>30</v>
      </c>
      <c r="C39" s="37" t="s">
        <v>36</v>
      </c>
      <c r="D39" s="24">
        <v>850</v>
      </c>
      <c r="E39" s="25">
        <v>40</v>
      </c>
    </row>
    <row r="40" spans="1:5" ht="12.75">
      <c r="A40" s="13" t="s">
        <v>41</v>
      </c>
      <c r="B40" s="39" t="s">
        <v>42</v>
      </c>
      <c r="C40" s="39"/>
      <c r="D40" s="40"/>
      <c r="E40" s="20">
        <v>72</v>
      </c>
    </row>
    <row r="41" spans="1:5" ht="12.75">
      <c r="A41" s="26" t="s">
        <v>43</v>
      </c>
      <c r="B41" s="32"/>
      <c r="C41" s="32"/>
      <c r="D41" s="41"/>
      <c r="E41" s="42"/>
    </row>
    <row r="42" spans="1:5" ht="12.75">
      <c r="A42" s="22" t="s">
        <v>44</v>
      </c>
      <c r="B42" s="32" t="s">
        <v>42</v>
      </c>
      <c r="C42" s="32" t="s">
        <v>45</v>
      </c>
      <c r="D42" s="41"/>
      <c r="E42" s="42">
        <v>72</v>
      </c>
    </row>
    <row r="43" spans="1:5" ht="12.75">
      <c r="A43" s="27" t="s">
        <v>39</v>
      </c>
      <c r="B43" s="32" t="s">
        <v>42</v>
      </c>
      <c r="C43" s="32" t="s">
        <v>45</v>
      </c>
      <c r="D43" s="41">
        <v>800</v>
      </c>
      <c r="E43" s="42">
        <v>72</v>
      </c>
    </row>
    <row r="44" spans="1:5" ht="12.75">
      <c r="A44" s="27" t="s">
        <v>46</v>
      </c>
      <c r="B44" s="32" t="s">
        <v>42</v>
      </c>
      <c r="C44" s="32" t="s">
        <v>45</v>
      </c>
      <c r="D44" s="41">
        <v>852</v>
      </c>
      <c r="E44" s="42">
        <v>72</v>
      </c>
    </row>
    <row r="45" spans="1:5" ht="12.75">
      <c r="A45" s="28" t="s">
        <v>47</v>
      </c>
      <c r="B45" s="19" t="s">
        <v>48</v>
      </c>
      <c r="C45" s="43"/>
      <c r="D45" s="7"/>
      <c r="E45" s="44">
        <f>E46+E62+E66</f>
        <v>10824.399999999998</v>
      </c>
    </row>
    <row r="46" spans="1:5" ht="12.75">
      <c r="A46" s="30" t="s">
        <v>49</v>
      </c>
      <c r="B46" s="33" t="s">
        <v>48</v>
      </c>
      <c r="C46" s="33"/>
      <c r="D46" s="34"/>
      <c r="E46" s="20">
        <f>E48+E52</f>
        <v>9087.599999999999</v>
      </c>
    </row>
    <row r="47" spans="1:5" ht="12.75">
      <c r="A47" s="45" t="s">
        <v>50</v>
      </c>
      <c r="B47" s="33"/>
      <c r="C47" s="33"/>
      <c r="D47" s="34"/>
      <c r="E47" s="25"/>
    </row>
    <row r="48" spans="1:5" ht="12.75">
      <c r="A48" s="22" t="s">
        <v>51</v>
      </c>
      <c r="B48" s="23" t="s">
        <v>48</v>
      </c>
      <c r="C48" s="23" t="s">
        <v>52</v>
      </c>
      <c r="D48" s="24"/>
      <c r="E48" s="25">
        <f>SUM(E50)</f>
        <v>1532.1999999999998</v>
      </c>
    </row>
    <row r="49" spans="1:5" ht="12.75">
      <c r="A49" s="26" t="s">
        <v>24</v>
      </c>
      <c r="B49" s="23"/>
      <c r="C49" s="23"/>
      <c r="D49" s="24"/>
      <c r="E49" s="25"/>
    </row>
    <row r="50" spans="1:5" ht="12.75">
      <c r="A50" s="22" t="s">
        <v>25</v>
      </c>
      <c r="B50" s="23" t="s">
        <v>48</v>
      </c>
      <c r="C50" s="23" t="s">
        <v>52</v>
      </c>
      <c r="D50" s="24">
        <v>100</v>
      </c>
      <c r="E50" s="25">
        <f>E51</f>
        <v>1532.1999999999998</v>
      </c>
    </row>
    <row r="51" spans="1:5" ht="12.75">
      <c r="A51" s="27" t="s">
        <v>26</v>
      </c>
      <c r="B51" s="23" t="s">
        <v>48</v>
      </c>
      <c r="C51" s="23" t="s">
        <v>52</v>
      </c>
      <c r="D51" s="24">
        <v>120</v>
      </c>
      <c r="E51" s="25">
        <f>1203.1+329.1</f>
        <v>1532.1999999999998</v>
      </c>
    </row>
    <row r="52" spans="1:5" ht="12.75">
      <c r="A52" s="45" t="s">
        <v>53</v>
      </c>
      <c r="B52" s="37" t="s">
        <v>48</v>
      </c>
      <c r="C52" s="23" t="s">
        <v>54</v>
      </c>
      <c r="D52" s="24"/>
      <c r="E52" s="27">
        <f>SUM(E55+E57+E59)</f>
        <v>7555.4</v>
      </c>
    </row>
    <row r="53" spans="1:5" ht="12.75">
      <c r="A53" s="46" t="s">
        <v>55</v>
      </c>
      <c r="B53" s="37"/>
      <c r="C53" s="23"/>
      <c r="D53" s="24"/>
      <c r="E53" s="27"/>
    </row>
    <row r="54" spans="1:5" ht="12.75">
      <c r="A54" s="26" t="s">
        <v>24</v>
      </c>
      <c r="B54" s="37"/>
      <c r="C54" s="37"/>
      <c r="D54" s="24"/>
      <c r="E54" s="27"/>
    </row>
    <row r="55" spans="1:5" ht="12.75">
      <c r="A55" s="22" t="s">
        <v>25</v>
      </c>
      <c r="B55" s="23" t="s">
        <v>48</v>
      </c>
      <c r="C55" s="23" t="s">
        <v>54</v>
      </c>
      <c r="D55" s="24">
        <v>100</v>
      </c>
      <c r="E55" s="25">
        <f>E56</f>
        <v>6149.4</v>
      </c>
    </row>
    <row r="56" spans="1:5" ht="12.75">
      <c r="A56" s="27" t="s">
        <v>26</v>
      </c>
      <c r="B56" s="23" t="s">
        <v>48</v>
      </c>
      <c r="C56" s="23" t="s">
        <v>54</v>
      </c>
      <c r="D56" s="24">
        <v>120</v>
      </c>
      <c r="E56" s="25">
        <v>6149.4</v>
      </c>
    </row>
    <row r="57" spans="1:5" ht="12.75">
      <c r="A57" s="27" t="s">
        <v>37</v>
      </c>
      <c r="B57" s="23" t="s">
        <v>48</v>
      </c>
      <c r="C57" s="23" t="s">
        <v>54</v>
      </c>
      <c r="D57" s="24">
        <v>200</v>
      </c>
      <c r="E57" s="25">
        <f>E58</f>
        <v>1405</v>
      </c>
    </row>
    <row r="58" spans="1:5" ht="12.75">
      <c r="A58" s="27" t="s">
        <v>38</v>
      </c>
      <c r="B58" s="23" t="s">
        <v>48</v>
      </c>
      <c r="C58" s="23" t="s">
        <v>54</v>
      </c>
      <c r="D58" s="24">
        <v>240</v>
      </c>
      <c r="E58" s="25">
        <f>1387.4-162.4+180</f>
        <v>1405</v>
      </c>
    </row>
    <row r="59" spans="1:5" ht="12.75">
      <c r="A59" s="27" t="s">
        <v>39</v>
      </c>
      <c r="B59" s="23" t="s">
        <v>48</v>
      </c>
      <c r="C59" s="23" t="s">
        <v>54</v>
      </c>
      <c r="D59" s="24">
        <v>800</v>
      </c>
      <c r="E59" s="47">
        <f>E60</f>
        <v>1</v>
      </c>
    </row>
    <row r="60" spans="1:5" ht="12.75">
      <c r="A60" s="27" t="s">
        <v>40</v>
      </c>
      <c r="B60" s="23" t="s">
        <v>48</v>
      </c>
      <c r="C60" s="23" t="s">
        <v>54</v>
      </c>
      <c r="D60" s="24">
        <v>850</v>
      </c>
      <c r="E60" s="47">
        <v>1</v>
      </c>
    </row>
    <row r="61" spans="1:5" ht="12.75">
      <c r="A61" s="48" t="s">
        <v>56</v>
      </c>
      <c r="B61" s="49"/>
      <c r="C61" s="49"/>
      <c r="D61" s="50"/>
      <c r="E61" s="47"/>
    </row>
    <row r="62" spans="1:5" ht="12.75">
      <c r="A62" s="48" t="s">
        <v>57</v>
      </c>
      <c r="B62" s="51" t="s">
        <v>48</v>
      </c>
      <c r="C62" s="51" t="s">
        <v>58</v>
      </c>
      <c r="D62" s="52"/>
      <c r="E62" s="42">
        <v>6</v>
      </c>
    </row>
    <row r="63" spans="1:5" ht="12.75">
      <c r="A63" s="27" t="s">
        <v>37</v>
      </c>
      <c r="B63" s="37" t="s">
        <v>48</v>
      </c>
      <c r="C63" s="53" t="s">
        <v>58</v>
      </c>
      <c r="D63" s="54">
        <v>200</v>
      </c>
      <c r="E63" s="25">
        <v>6</v>
      </c>
    </row>
    <row r="64" spans="1:5" ht="12.75">
      <c r="A64" s="55" t="s">
        <v>38</v>
      </c>
      <c r="B64" s="23" t="s">
        <v>48</v>
      </c>
      <c r="C64" s="53" t="s">
        <v>58</v>
      </c>
      <c r="D64" s="54">
        <v>240</v>
      </c>
      <c r="E64" s="25">
        <v>6</v>
      </c>
    </row>
    <row r="65" spans="1:5" ht="12.75">
      <c r="A65" s="56" t="s">
        <v>59</v>
      </c>
      <c r="B65" s="49"/>
      <c r="C65" s="51"/>
      <c r="D65" s="57"/>
      <c r="E65" s="57"/>
    </row>
    <row r="66" spans="1:5" ht="12.75">
      <c r="A66" s="58" t="s">
        <v>60</v>
      </c>
      <c r="B66" s="51" t="s">
        <v>48</v>
      </c>
      <c r="C66" s="51" t="s">
        <v>61</v>
      </c>
      <c r="D66" s="57"/>
      <c r="E66" s="59">
        <f>E68+E70</f>
        <v>1730.8</v>
      </c>
    </row>
    <row r="67" spans="1:5" ht="12.75">
      <c r="A67" s="56" t="s">
        <v>24</v>
      </c>
      <c r="B67" s="37" t="s">
        <v>48</v>
      </c>
      <c r="C67" s="53"/>
      <c r="D67" s="57"/>
      <c r="E67" s="59"/>
    </row>
    <row r="68" spans="1:5" ht="12.75">
      <c r="A68" s="58" t="s">
        <v>25</v>
      </c>
      <c r="B68" s="23" t="s">
        <v>48</v>
      </c>
      <c r="C68" s="53" t="s">
        <v>61</v>
      </c>
      <c r="D68" s="57">
        <v>100</v>
      </c>
      <c r="E68" s="59">
        <f>E69</f>
        <v>1619.8</v>
      </c>
    </row>
    <row r="69" spans="1:5" ht="12.75">
      <c r="A69" s="31" t="s">
        <v>26</v>
      </c>
      <c r="B69" s="49"/>
      <c r="C69" s="53" t="s">
        <v>61</v>
      </c>
      <c r="D69" s="57">
        <v>120</v>
      </c>
      <c r="E69" s="59">
        <f>1648.5-28.7</f>
        <v>1619.8</v>
      </c>
    </row>
    <row r="70" spans="1:5" ht="12.75">
      <c r="A70" s="31" t="s">
        <v>37</v>
      </c>
      <c r="B70" s="51" t="s">
        <v>48</v>
      </c>
      <c r="C70" s="53" t="s">
        <v>61</v>
      </c>
      <c r="D70" s="57">
        <v>200</v>
      </c>
      <c r="E70" s="59">
        <f>E71</f>
        <v>111</v>
      </c>
    </row>
    <row r="71" spans="1:5" ht="12.75">
      <c r="A71" s="31" t="s">
        <v>38</v>
      </c>
      <c r="B71" s="37" t="s">
        <v>48</v>
      </c>
      <c r="C71" s="53" t="s">
        <v>61</v>
      </c>
      <c r="D71" s="57">
        <v>240</v>
      </c>
      <c r="E71" s="59">
        <f>109.8+1.2</f>
        <v>111</v>
      </c>
    </row>
    <row r="72" spans="1:5" ht="12.75">
      <c r="A72" s="60" t="s">
        <v>62</v>
      </c>
      <c r="B72" s="61" t="s">
        <v>63</v>
      </c>
      <c r="C72" s="37"/>
      <c r="D72" s="57"/>
      <c r="E72" s="62">
        <f>E73</f>
        <v>3369</v>
      </c>
    </row>
    <row r="73" spans="1:5" ht="12.75">
      <c r="A73" s="31" t="s">
        <v>64</v>
      </c>
      <c r="B73" s="37" t="s">
        <v>63</v>
      </c>
      <c r="C73" s="53" t="s">
        <v>65</v>
      </c>
      <c r="D73" s="57"/>
      <c r="E73" s="59">
        <f>E74</f>
        <v>3369</v>
      </c>
    </row>
    <row r="74" spans="1:5" ht="12.75">
      <c r="A74" s="31" t="s">
        <v>37</v>
      </c>
      <c r="B74" s="37" t="s">
        <v>63</v>
      </c>
      <c r="C74" s="53" t="s">
        <v>65</v>
      </c>
      <c r="D74" s="57">
        <v>200</v>
      </c>
      <c r="E74" s="59">
        <f>E75</f>
        <v>3369</v>
      </c>
    </row>
    <row r="75" spans="1:5" ht="12.75">
      <c r="A75" s="31" t="s">
        <v>38</v>
      </c>
      <c r="B75" s="37" t="s">
        <v>63</v>
      </c>
      <c r="C75" s="37" t="s">
        <v>65</v>
      </c>
      <c r="D75" s="57">
        <v>240</v>
      </c>
      <c r="E75" s="59">
        <f>5000-1631</f>
        <v>3369</v>
      </c>
    </row>
    <row r="76" spans="1:5" ht="12.75">
      <c r="A76" s="13" t="s">
        <v>66</v>
      </c>
      <c r="B76" s="39" t="s">
        <v>67</v>
      </c>
      <c r="C76" s="39"/>
      <c r="D76" s="40"/>
      <c r="E76" s="20">
        <v>300</v>
      </c>
    </row>
    <row r="77" spans="1:5" ht="12.75">
      <c r="A77" s="27" t="s">
        <v>68</v>
      </c>
      <c r="B77" s="23" t="s">
        <v>67</v>
      </c>
      <c r="C77" s="23" t="s">
        <v>69</v>
      </c>
      <c r="D77" s="63"/>
      <c r="E77" s="25">
        <v>300</v>
      </c>
    </row>
    <row r="78" spans="1:5" ht="12.75">
      <c r="A78" s="27" t="s">
        <v>39</v>
      </c>
      <c r="B78" s="23" t="s">
        <v>67</v>
      </c>
      <c r="C78" s="23" t="s">
        <v>69</v>
      </c>
      <c r="D78" s="64">
        <v>800</v>
      </c>
      <c r="E78" s="25">
        <v>300</v>
      </c>
    </row>
    <row r="79" spans="1:5" ht="12.75">
      <c r="A79" s="27" t="s">
        <v>70</v>
      </c>
      <c r="B79" s="23" t="s">
        <v>67</v>
      </c>
      <c r="C79" s="23" t="s">
        <v>69</v>
      </c>
      <c r="D79" s="64">
        <v>870</v>
      </c>
      <c r="E79" s="25">
        <v>300</v>
      </c>
    </row>
    <row r="80" spans="1:5" ht="12.75">
      <c r="A80" s="13" t="s">
        <v>41</v>
      </c>
      <c r="B80" s="39" t="s">
        <v>42</v>
      </c>
      <c r="C80" s="23"/>
      <c r="D80" s="64"/>
      <c r="E80" s="20">
        <f>E81+E85+E88+E91+E95</f>
        <v>270</v>
      </c>
    </row>
    <row r="81" spans="1:5" ht="12.75">
      <c r="A81" s="26" t="s">
        <v>71</v>
      </c>
      <c r="B81" s="65" t="s">
        <v>42</v>
      </c>
      <c r="C81" s="23" t="s">
        <v>72</v>
      </c>
      <c r="D81" s="24"/>
      <c r="E81" s="25">
        <f>E83</f>
        <v>70</v>
      </c>
    </row>
    <row r="82" spans="1:5" ht="12.75">
      <c r="A82" s="22" t="s">
        <v>73</v>
      </c>
      <c r="B82" s="65"/>
      <c r="C82" s="23"/>
      <c r="D82" s="24"/>
      <c r="E82" s="25"/>
    </row>
    <row r="83" spans="1:5" ht="12.75">
      <c r="A83" s="27" t="s">
        <v>37</v>
      </c>
      <c r="B83" s="65" t="s">
        <v>42</v>
      </c>
      <c r="C83" s="23" t="s">
        <v>72</v>
      </c>
      <c r="D83" s="24">
        <v>200</v>
      </c>
      <c r="E83" s="25">
        <f>E84</f>
        <v>70</v>
      </c>
    </row>
    <row r="84" spans="1:5" ht="12.75">
      <c r="A84" s="27" t="s">
        <v>38</v>
      </c>
      <c r="B84" s="65" t="s">
        <v>42</v>
      </c>
      <c r="C84" s="23" t="s">
        <v>72</v>
      </c>
      <c r="D84" s="24">
        <v>240</v>
      </c>
      <c r="E84" s="25">
        <f>180-110</f>
        <v>70</v>
      </c>
    </row>
    <row r="85" spans="1:5" ht="12.75">
      <c r="A85" s="27" t="s">
        <v>74</v>
      </c>
      <c r="B85" s="65" t="s">
        <v>42</v>
      </c>
      <c r="C85" s="23" t="s">
        <v>75</v>
      </c>
      <c r="D85" s="24"/>
      <c r="E85" s="25">
        <f>E86</f>
        <v>50</v>
      </c>
    </row>
    <row r="86" spans="1:5" ht="12.75">
      <c r="A86" s="27" t="s">
        <v>37</v>
      </c>
      <c r="B86" s="65" t="s">
        <v>42</v>
      </c>
      <c r="C86" s="23" t="s">
        <v>75</v>
      </c>
      <c r="D86" s="24">
        <v>200</v>
      </c>
      <c r="E86" s="25">
        <f>E87</f>
        <v>50</v>
      </c>
    </row>
    <row r="87" spans="1:5" ht="12.75">
      <c r="A87" s="27" t="s">
        <v>38</v>
      </c>
      <c r="B87" s="65" t="s">
        <v>42</v>
      </c>
      <c r="C87" s="23" t="s">
        <v>75</v>
      </c>
      <c r="D87" s="24">
        <v>240</v>
      </c>
      <c r="E87" s="25">
        <f>150-100</f>
        <v>50</v>
      </c>
    </row>
    <row r="88" spans="1:5" ht="12.75">
      <c r="A88" s="27" t="s">
        <v>76</v>
      </c>
      <c r="B88" s="65" t="s">
        <v>42</v>
      </c>
      <c r="C88" s="23" t="s">
        <v>77</v>
      </c>
      <c r="D88" s="24"/>
      <c r="E88" s="25">
        <f>E89</f>
        <v>50</v>
      </c>
    </row>
    <row r="89" spans="1:5" ht="12.75">
      <c r="A89" s="27" t="s">
        <v>37</v>
      </c>
      <c r="B89" s="65" t="s">
        <v>42</v>
      </c>
      <c r="C89" s="23" t="s">
        <v>77</v>
      </c>
      <c r="D89" s="24">
        <v>200</v>
      </c>
      <c r="E89" s="25">
        <f>E90</f>
        <v>50</v>
      </c>
    </row>
    <row r="90" spans="1:5" ht="12.75">
      <c r="A90" s="27" t="s">
        <v>38</v>
      </c>
      <c r="B90" s="65" t="s">
        <v>42</v>
      </c>
      <c r="C90" s="23" t="s">
        <v>77</v>
      </c>
      <c r="D90" s="24">
        <v>240</v>
      </c>
      <c r="E90" s="25">
        <f>150-100</f>
        <v>50</v>
      </c>
    </row>
    <row r="91" spans="1:5" ht="12.75">
      <c r="A91" s="26" t="s">
        <v>78</v>
      </c>
      <c r="B91" s="65" t="s">
        <v>42</v>
      </c>
      <c r="C91" s="23" t="s">
        <v>79</v>
      </c>
      <c r="D91" s="24"/>
      <c r="E91" s="25">
        <f>E93</f>
        <v>50</v>
      </c>
    </row>
    <row r="92" spans="1:5" ht="12.75">
      <c r="A92" s="22" t="s">
        <v>80</v>
      </c>
      <c r="B92" s="65"/>
      <c r="C92" s="23"/>
      <c r="D92" s="24"/>
      <c r="E92" s="25"/>
    </row>
    <row r="93" spans="1:5" ht="12.75">
      <c r="A93" s="27" t="s">
        <v>37</v>
      </c>
      <c r="B93" s="65" t="s">
        <v>42</v>
      </c>
      <c r="C93" s="23" t="s">
        <v>79</v>
      </c>
      <c r="D93" s="24">
        <v>200</v>
      </c>
      <c r="E93" s="25">
        <f>E94</f>
        <v>50</v>
      </c>
    </row>
    <row r="94" spans="1:5" ht="12.75">
      <c r="A94" s="27" t="s">
        <v>38</v>
      </c>
      <c r="B94" s="65" t="s">
        <v>42</v>
      </c>
      <c r="C94" s="23" t="s">
        <v>81</v>
      </c>
      <c r="D94" s="24">
        <v>240</v>
      </c>
      <c r="E94" s="25">
        <f>150-100</f>
        <v>50</v>
      </c>
    </row>
    <row r="95" spans="1:5" ht="12.75">
      <c r="A95" s="26" t="s">
        <v>82</v>
      </c>
      <c r="B95" s="32" t="s">
        <v>42</v>
      </c>
      <c r="C95" s="23" t="s">
        <v>83</v>
      </c>
      <c r="D95" s="66"/>
      <c r="E95" s="25">
        <f>E97</f>
        <v>50</v>
      </c>
    </row>
    <row r="96" spans="1:5" ht="12.75">
      <c r="A96" s="22" t="s">
        <v>84</v>
      </c>
      <c r="B96" s="32"/>
      <c r="C96" s="23"/>
      <c r="D96" s="66"/>
      <c r="E96" s="25"/>
    </row>
    <row r="97" spans="1:5" ht="12.75">
      <c r="A97" s="27" t="s">
        <v>37</v>
      </c>
      <c r="B97" s="32" t="s">
        <v>42</v>
      </c>
      <c r="C97" s="23" t="s">
        <v>83</v>
      </c>
      <c r="D97" s="66">
        <v>200</v>
      </c>
      <c r="E97" s="25">
        <f>E98</f>
        <v>50</v>
      </c>
    </row>
    <row r="98" spans="1:5" ht="12.75">
      <c r="A98" s="27" t="s">
        <v>38</v>
      </c>
      <c r="B98" s="32" t="s">
        <v>42</v>
      </c>
      <c r="C98" s="23" t="s">
        <v>83</v>
      </c>
      <c r="D98" s="66">
        <v>240</v>
      </c>
      <c r="E98" s="25">
        <f>150-100</f>
        <v>50</v>
      </c>
    </row>
    <row r="99" spans="1:5" ht="12.75">
      <c r="A99" s="13" t="s">
        <v>85</v>
      </c>
      <c r="B99" s="67" t="s">
        <v>86</v>
      </c>
      <c r="C99" s="39"/>
      <c r="D99" s="68"/>
      <c r="E99" s="20">
        <f>E100</f>
        <v>90</v>
      </c>
    </row>
    <row r="100" spans="1:5" ht="12.75">
      <c r="A100" s="69" t="s">
        <v>87</v>
      </c>
      <c r="B100" s="61" t="s">
        <v>88</v>
      </c>
      <c r="C100" s="61"/>
      <c r="D100" s="70"/>
      <c r="E100" s="71">
        <f>E103+E108</f>
        <v>90</v>
      </c>
    </row>
    <row r="101" spans="1:5" ht="12.75">
      <c r="A101" s="72" t="s">
        <v>89</v>
      </c>
      <c r="B101" s="61"/>
      <c r="C101" s="61"/>
      <c r="D101" s="70"/>
      <c r="E101" s="71"/>
    </row>
    <row r="102" spans="1:5" ht="12.75">
      <c r="A102" s="26" t="s">
        <v>90</v>
      </c>
      <c r="B102" s="23"/>
      <c r="C102" s="23"/>
      <c r="D102" s="70"/>
      <c r="E102" s="71"/>
    </row>
    <row r="103" spans="1:5" ht="12.75">
      <c r="A103" s="22" t="s">
        <v>91</v>
      </c>
      <c r="B103" s="23" t="s">
        <v>88</v>
      </c>
      <c r="C103" s="23" t="s">
        <v>92</v>
      </c>
      <c r="D103" s="73"/>
      <c r="E103" s="45">
        <f>E104</f>
        <v>0</v>
      </c>
    </row>
    <row r="104" spans="1:5" ht="12.75">
      <c r="A104" s="27" t="s">
        <v>37</v>
      </c>
      <c r="B104" s="23" t="s">
        <v>88</v>
      </c>
      <c r="C104" s="23" t="s">
        <v>92</v>
      </c>
      <c r="D104" s="66">
        <v>200</v>
      </c>
      <c r="E104" s="45">
        <f>E105</f>
        <v>0</v>
      </c>
    </row>
    <row r="105" spans="1:5" ht="12.75">
      <c r="A105" s="27" t="s">
        <v>38</v>
      </c>
      <c r="B105" s="23" t="s">
        <v>88</v>
      </c>
      <c r="C105" s="23" t="s">
        <v>92</v>
      </c>
      <c r="D105" s="66">
        <v>240</v>
      </c>
      <c r="E105" s="45">
        <f>125-125</f>
        <v>0</v>
      </c>
    </row>
    <row r="106" spans="1:5" ht="12.75">
      <c r="A106" s="26" t="s">
        <v>93</v>
      </c>
      <c r="B106" s="23"/>
      <c r="C106" s="23"/>
      <c r="D106" s="66"/>
      <c r="E106" s="27"/>
    </row>
    <row r="107" spans="1:5" ht="12.75">
      <c r="A107" s="74" t="s">
        <v>94</v>
      </c>
      <c r="B107" s="23"/>
      <c r="C107" s="23"/>
      <c r="D107" s="66"/>
      <c r="E107" s="27"/>
    </row>
    <row r="108" spans="1:5" ht="12.75">
      <c r="A108" s="22" t="s">
        <v>95</v>
      </c>
      <c r="B108" s="23" t="s">
        <v>88</v>
      </c>
      <c r="C108" s="23" t="s">
        <v>96</v>
      </c>
      <c r="D108" s="66"/>
      <c r="E108" s="27">
        <f>E109</f>
        <v>90</v>
      </c>
    </row>
    <row r="109" spans="1:7" ht="12.75">
      <c r="A109" s="27" t="s">
        <v>37</v>
      </c>
      <c r="B109" s="23" t="s">
        <v>88</v>
      </c>
      <c r="C109" s="23" t="s">
        <v>96</v>
      </c>
      <c r="D109" s="66">
        <v>200</v>
      </c>
      <c r="E109" s="27">
        <f>E110</f>
        <v>90</v>
      </c>
      <c r="G109" s="21">
        <f>ведомств!G109</f>
        <v>0</v>
      </c>
    </row>
    <row r="110" spans="1:5" ht="12.75">
      <c r="A110" s="27" t="s">
        <v>38</v>
      </c>
      <c r="B110" s="23" t="s">
        <v>88</v>
      </c>
      <c r="C110" s="23" t="s">
        <v>96</v>
      </c>
      <c r="D110" s="66">
        <v>240</v>
      </c>
      <c r="E110" s="27">
        <v>90</v>
      </c>
    </row>
    <row r="111" spans="1:5" ht="12.75">
      <c r="A111" s="13" t="s">
        <v>97</v>
      </c>
      <c r="B111" s="39" t="s">
        <v>98</v>
      </c>
      <c r="C111" s="39"/>
      <c r="D111" s="40"/>
      <c r="E111" s="13">
        <f>E112+E153</f>
        <v>39884.99999999999</v>
      </c>
    </row>
    <row r="112" spans="1:5" ht="12.75">
      <c r="A112" s="71" t="s">
        <v>99</v>
      </c>
      <c r="B112" s="61" t="s">
        <v>100</v>
      </c>
      <c r="C112" s="61"/>
      <c r="D112" s="70"/>
      <c r="E112" s="71">
        <f>E114</f>
        <v>34157.799999999996</v>
      </c>
    </row>
    <row r="113" spans="1:6" ht="12.75">
      <c r="A113" s="75" t="s">
        <v>101</v>
      </c>
      <c r="B113" s="37"/>
      <c r="C113" s="37"/>
      <c r="D113" s="54"/>
      <c r="E113" s="55"/>
      <c r="F113" s="21">
        <f>SUM(E115+E118+E121+E126+E133+E136+E143+E146+E150+E153)</f>
        <v>40500.899999999994</v>
      </c>
    </row>
    <row r="114" spans="1:6" ht="12.75">
      <c r="A114" s="55" t="s">
        <v>102</v>
      </c>
      <c r="B114" s="37" t="s">
        <v>100</v>
      </c>
      <c r="C114" s="37" t="s">
        <v>103</v>
      </c>
      <c r="D114" s="54"/>
      <c r="E114" s="71">
        <f>E115+E118+E121+E126+E136+E143+E146+E150</f>
        <v>34157.799999999996</v>
      </c>
      <c r="F114" s="21">
        <f>SUM(E115+E118+E121+E126+E133+E136+E143+E146+E150)</f>
        <v>34773.7</v>
      </c>
    </row>
    <row r="115" spans="1:5" ht="12.75">
      <c r="A115" s="71" t="s">
        <v>104</v>
      </c>
      <c r="B115" s="61" t="s">
        <v>100</v>
      </c>
      <c r="C115" s="61" t="s">
        <v>105</v>
      </c>
      <c r="D115" s="70"/>
      <c r="E115" s="71">
        <f>E116</f>
        <v>3176.4</v>
      </c>
    </row>
    <row r="116" spans="1:5" ht="12.75">
      <c r="A116" s="27" t="s">
        <v>37</v>
      </c>
      <c r="B116" s="37" t="s">
        <v>100</v>
      </c>
      <c r="C116" s="37" t="s">
        <v>105</v>
      </c>
      <c r="D116" s="24">
        <v>200</v>
      </c>
      <c r="E116" s="55">
        <f>E117</f>
        <v>3176.4</v>
      </c>
    </row>
    <row r="117" spans="1:5" ht="12.75">
      <c r="A117" s="27" t="s">
        <v>38</v>
      </c>
      <c r="B117" s="37" t="s">
        <v>100</v>
      </c>
      <c r="C117" s="37" t="s">
        <v>105</v>
      </c>
      <c r="D117" s="24">
        <v>240</v>
      </c>
      <c r="E117" s="55">
        <f>3176.4</f>
        <v>3176.4</v>
      </c>
    </row>
    <row r="118" spans="1:5" ht="12.75">
      <c r="A118" s="13" t="s">
        <v>106</v>
      </c>
      <c r="B118" s="61" t="s">
        <v>100</v>
      </c>
      <c r="C118" s="61" t="s">
        <v>107</v>
      </c>
      <c r="D118" s="40"/>
      <c r="E118" s="71">
        <f>E119</f>
        <v>2374</v>
      </c>
    </row>
    <row r="119" spans="1:5" ht="12.75">
      <c r="A119" s="27" t="s">
        <v>37</v>
      </c>
      <c r="B119" s="37" t="s">
        <v>100</v>
      </c>
      <c r="C119" s="37" t="s">
        <v>107</v>
      </c>
      <c r="D119" s="24">
        <v>200</v>
      </c>
      <c r="E119" s="55">
        <f>E120</f>
        <v>2374</v>
      </c>
    </row>
    <row r="120" spans="1:5" ht="12.75">
      <c r="A120" s="27" t="s">
        <v>38</v>
      </c>
      <c r="B120" s="37" t="s">
        <v>100</v>
      </c>
      <c r="C120" s="37" t="s">
        <v>107</v>
      </c>
      <c r="D120" s="24">
        <v>240</v>
      </c>
      <c r="E120" s="55">
        <f>1552.1+821.9</f>
        <v>2374</v>
      </c>
    </row>
    <row r="121" spans="1:5" ht="12.75">
      <c r="A121" s="45" t="s">
        <v>108</v>
      </c>
      <c r="B121" s="61" t="s">
        <v>100</v>
      </c>
      <c r="C121" s="61" t="s">
        <v>109</v>
      </c>
      <c r="D121" s="70"/>
      <c r="E121" s="71">
        <f>E123</f>
        <v>903</v>
      </c>
    </row>
    <row r="122" spans="1:5" ht="12.75">
      <c r="A122" s="46" t="s">
        <v>110</v>
      </c>
      <c r="B122" s="37"/>
      <c r="C122" s="37"/>
      <c r="D122" s="54"/>
      <c r="E122" s="55"/>
    </row>
    <row r="123" spans="1:5" ht="12.75">
      <c r="A123" s="27" t="s">
        <v>37</v>
      </c>
      <c r="B123" s="37" t="s">
        <v>100</v>
      </c>
      <c r="C123" s="37" t="s">
        <v>109</v>
      </c>
      <c r="D123" s="24">
        <v>200</v>
      </c>
      <c r="E123" s="55">
        <f>E124</f>
        <v>903</v>
      </c>
    </row>
    <row r="124" spans="1:5" ht="12.75">
      <c r="A124" s="27" t="s">
        <v>38</v>
      </c>
      <c r="B124" s="37" t="s">
        <v>100</v>
      </c>
      <c r="C124" s="37" t="s">
        <v>109</v>
      </c>
      <c r="D124" s="24">
        <v>240</v>
      </c>
      <c r="E124" s="55">
        <f>1280.5+2109.2-100-2386.7</f>
        <v>903</v>
      </c>
    </row>
    <row r="125" spans="1:5" ht="12.75">
      <c r="A125" s="26" t="s">
        <v>111</v>
      </c>
      <c r="B125" s="37"/>
      <c r="C125" s="37"/>
      <c r="D125" s="24"/>
      <c r="E125" s="71"/>
    </row>
    <row r="126" spans="1:5" ht="12.75">
      <c r="A126" s="22" t="s">
        <v>112</v>
      </c>
      <c r="B126" s="37"/>
      <c r="C126" s="23"/>
      <c r="D126" s="24"/>
      <c r="E126" s="71">
        <f>E127+E133</f>
        <v>615.9</v>
      </c>
    </row>
    <row r="127" spans="1:5" ht="12.75">
      <c r="A127" s="26" t="s">
        <v>113</v>
      </c>
      <c r="B127" s="23" t="s">
        <v>100</v>
      </c>
      <c r="C127" s="23" t="s">
        <v>114</v>
      </c>
      <c r="D127" s="24"/>
      <c r="E127" s="55">
        <f>E131</f>
        <v>0</v>
      </c>
    </row>
    <row r="128" spans="1:5" ht="12.75">
      <c r="A128" s="74" t="s">
        <v>115</v>
      </c>
      <c r="B128" s="23"/>
      <c r="C128" s="23"/>
      <c r="D128" s="24"/>
      <c r="E128" s="55"/>
    </row>
    <row r="129" spans="1:5" ht="12.75">
      <c r="A129" s="74" t="s">
        <v>116</v>
      </c>
      <c r="B129" s="23"/>
      <c r="C129" s="23"/>
      <c r="D129" s="24"/>
      <c r="E129" s="55"/>
    </row>
    <row r="130" spans="1:5" ht="12.75">
      <c r="A130" s="22" t="s">
        <v>117</v>
      </c>
      <c r="B130" s="23"/>
      <c r="C130" s="23"/>
      <c r="D130" s="24"/>
      <c r="E130" s="55"/>
    </row>
    <row r="131" spans="1:5" ht="12.75">
      <c r="A131" s="27" t="s">
        <v>37</v>
      </c>
      <c r="B131" s="23" t="s">
        <v>100</v>
      </c>
      <c r="C131" s="23" t="s">
        <v>118</v>
      </c>
      <c r="D131" s="24">
        <v>200</v>
      </c>
      <c r="E131" s="55">
        <f>E132</f>
        <v>0</v>
      </c>
    </row>
    <row r="132" spans="1:5" ht="12.75">
      <c r="A132" s="27" t="s">
        <v>38</v>
      </c>
      <c r="B132" s="23" t="s">
        <v>100</v>
      </c>
      <c r="C132" s="23" t="s">
        <v>114</v>
      </c>
      <c r="D132" s="24">
        <v>240</v>
      </c>
      <c r="E132" s="55">
        <f>100-100</f>
        <v>0</v>
      </c>
    </row>
    <row r="133" spans="1:5" ht="12.75">
      <c r="A133" s="26" t="s">
        <v>119</v>
      </c>
      <c r="B133" s="23" t="s">
        <v>100</v>
      </c>
      <c r="C133" s="23" t="s">
        <v>120</v>
      </c>
      <c r="D133" s="24"/>
      <c r="E133" s="71">
        <f>E134</f>
        <v>615.9</v>
      </c>
    </row>
    <row r="134" spans="1:5" ht="12.75">
      <c r="A134" s="27" t="s">
        <v>37</v>
      </c>
      <c r="B134" s="23" t="s">
        <v>100</v>
      </c>
      <c r="C134" s="23" t="s">
        <v>120</v>
      </c>
      <c r="D134" s="24">
        <v>200</v>
      </c>
      <c r="E134" s="55">
        <f>E135</f>
        <v>615.9</v>
      </c>
    </row>
    <row r="135" spans="1:5" ht="12.75">
      <c r="A135" s="27" t="s">
        <v>38</v>
      </c>
      <c r="B135" s="23" t="s">
        <v>100</v>
      </c>
      <c r="C135" s="23" t="s">
        <v>120</v>
      </c>
      <c r="D135" s="24">
        <v>240</v>
      </c>
      <c r="E135" s="55">
        <v>615.9</v>
      </c>
    </row>
    <row r="136" spans="1:5" ht="12.75">
      <c r="A136" s="26" t="s">
        <v>121</v>
      </c>
      <c r="B136" s="37" t="s">
        <v>100</v>
      </c>
      <c r="C136" s="37" t="s">
        <v>122</v>
      </c>
      <c r="D136" s="54"/>
      <c r="E136" s="71">
        <f>E140</f>
        <v>5864.8</v>
      </c>
    </row>
    <row r="137" spans="1:5" ht="12.75">
      <c r="A137" s="74" t="s">
        <v>123</v>
      </c>
      <c r="B137" s="37"/>
      <c r="C137" s="37"/>
      <c r="D137" s="54"/>
      <c r="E137" s="55"/>
    </row>
    <row r="138" spans="1:5" ht="12.75">
      <c r="A138" s="74" t="s">
        <v>124</v>
      </c>
      <c r="B138" s="37"/>
      <c r="C138" s="37"/>
      <c r="D138" s="54"/>
      <c r="E138" s="55"/>
    </row>
    <row r="139" spans="1:5" ht="12.75" customHeight="1">
      <c r="A139" s="22" t="s">
        <v>125</v>
      </c>
      <c r="B139" s="37"/>
      <c r="C139" s="37"/>
      <c r="D139" s="54"/>
      <c r="E139" s="55"/>
    </row>
    <row r="140" spans="1:5" ht="12.75" hidden="1">
      <c r="A140" s="27" t="s">
        <v>37</v>
      </c>
      <c r="B140" s="37" t="s">
        <v>100</v>
      </c>
      <c r="C140" s="37" t="s">
        <v>122</v>
      </c>
      <c r="D140" s="24">
        <v>200</v>
      </c>
      <c r="E140" s="55">
        <f>E141</f>
        <v>5864.8</v>
      </c>
    </row>
    <row r="141" spans="1:5" ht="12" customHeight="1">
      <c r="A141" s="27" t="s">
        <v>38</v>
      </c>
      <c r="B141" s="37" t="s">
        <v>100</v>
      </c>
      <c r="C141" s="37" t="s">
        <v>122</v>
      </c>
      <c r="D141" s="24">
        <v>240</v>
      </c>
      <c r="E141" s="55">
        <f>5664.8+100+100</f>
        <v>5864.8</v>
      </c>
    </row>
    <row r="142" spans="1:5" ht="12.75">
      <c r="A142" s="45" t="s">
        <v>126</v>
      </c>
      <c r="B142" s="37" t="s">
        <v>127</v>
      </c>
      <c r="C142" s="37" t="s">
        <v>128</v>
      </c>
      <c r="D142" s="54"/>
      <c r="E142" s="55">
        <v>8868.2</v>
      </c>
    </row>
    <row r="143" spans="1:5" ht="12.75">
      <c r="A143" s="46" t="s">
        <v>129</v>
      </c>
      <c r="B143" s="37" t="s">
        <v>100</v>
      </c>
      <c r="C143" s="37" t="s">
        <v>130</v>
      </c>
      <c r="D143" s="54"/>
      <c r="E143" s="71">
        <f>E144</f>
        <v>7865.8</v>
      </c>
    </row>
    <row r="144" spans="1:5" ht="12.75">
      <c r="A144" s="27" t="s">
        <v>37</v>
      </c>
      <c r="B144" s="37" t="s">
        <v>100</v>
      </c>
      <c r="C144" s="37" t="s">
        <v>130</v>
      </c>
      <c r="D144" s="24">
        <v>200</v>
      </c>
      <c r="E144" s="55">
        <f>E145</f>
        <v>7865.8</v>
      </c>
    </row>
    <row r="145" spans="1:5" ht="12.75">
      <c r="A145" s="27" t="s">
        <v>38</v>
      </c>
      <c r="B145" s="37" t="s">
        <v>100</v>
      </c>
      <c r="C145" s="37" t="s">
        <v>130</v>
      </c>
      <c r="D145" s="24">
        <v>240</v>
      </c>
      <c r="E145" s="55">
        <v>7865.8</v>
      </c>
    </row>
    <row r="146" spans="1:5" ht="12.75">
      <c r="A146" s="55" t="s">
        <v>131</v>
      </c>
      <c r="B146" s="37" t="s">
        <v>100</v>
      </c>
      <c r="C146" s="37" t="s">
        <v>132</v>
      </c>
      <c r="D146" s="54"/>
      <c r="E146" s="71">
        <f>E148</f>
        <v>13057.9</v>
      </c>
    </row>
    <row r="147" spans="1:5" ht="12.75">
      <c r="A147" s="27" t="s">
        <v>37</v>
      </c>
      <c r="B147" s="37" t="s">
        <v>100</v>
      </c>
      <c r="C147" s="37" t="s">
        <v>132</v>
      </c>
      <c r="D147" s="24">
        <v>200</v>
      </c>
      <c r="E147" s="55"/>
    </row>
    <row r="148" spans="1:5" ht="12.75">
      <c r="A148" s="27" t="s">
        <v>37</v>
      </c>
      <c r="B148" s="37" t="s">
        <v>100</v>
      </c>
      <c r="C148" s="37" t="s">
        <v>132</v>
      </c>
      <c r="D148" s="24">
        <v>200</v>
      </c>
      <c r="E148" s="55">
        <f>E149</f>
        <v>13057.9</v>
      </c>
    </row>
    <row r="149" spans="1:5" ht="12.75">
      <c r="A149" s="27" t="s">
        <v>38</v>
      </c>
      <c r="B149" s="37" t="s">
        <v>100</v>
      </c>
      <c r="C149" s="37" t="s">
        <v>132</v>
      </c>
      <c r="D149" s="24">
        <v>240</v>
      </c>
      <c r="E149" s="55">
        <f>16035-2931.1-100+54</f>
        <v>13057.9</v>
      </c>
    </row>
    <row r="150" spans="1:5" ht="12.75">
      <c r="A150" s="26" t="s">
        <v>133</v>
      </c>
      <c r="B150" s="37" t="s">
        <v>100</v>
      </c>
      <c r="C150" s="23" t="s">
        <v>134</v>
      </c>
      <c r="D150" s="24"/>
      <c r="E150" s="71">
        <f>E151</f>
        <v>300</v>
      </c>
    </row>
    <row r="151" spans="1:5" ht="12.75">
      <c r="A151" s="27" t="s">
        <v>37</v>
      </c>
      <c r="B151" s="37" t="s">
        <v>100</v>
      </c>
      <c r="C151" s="23" t="s">
        <v>134</v>
      </c>
      <c r="D151" s="24">
        <v>200</v>
      </c>
      <c r="E151" s="55">
        <f>E152</f>
        <v>300</v>
      </c>
    </row>
    <row r="152" spans="1:5" ht="12.75">
      <c r="A152" s="27" t="s">
        <v>38</v>
      </c>
      <c r="B152" s="37" t="s">
        <v>100</v>
      </c>
      <c r="C152" s="23" t="s">
        <v>134</v>
      </c>
      <c r="D152" s="24">
        <v>240</v>
      </c>
      <c r="E152" s="55">
        <v>300</v>
      </c>
    </row>
    <row r="153" spans="1:5" ht="12.75">
      <c r="A153" s="13" t="s">
        <v>135</v>
      </c>
      <c r="B153" s="76" t="s">
        <v>136</v>
      </c>
      <c r="C153" s="39"/>
      <c r="D153" s="40"/>
      <c r="E153" s="13">
        <f>E156</f>
        <v>5727.2</v>
      </c>
    </row>
    <row r="154" spans="1:5" ht="12.75">
      <c r="A154" s="75" t="s">
        <v>101</v>
      </c>
      <c r="B154" s="77"/>
      <c r="C154" s="32"/>
      <c r="D154" s="41"/>
      <c r="E154" s="22"/>
    </row>
    <row r="155" spans="1:5" ht="12.75">
      <c r="A155" s="26" t="s">
        <v>137</v>
      </c>
      <c r="B155" s="77"/>
      <c r="C155" s="32"/>
      <c r="D155" s="41"/>
      <c r="E155" s="22"/>
    </row>
    <row r="156" spans="1:5" ht="12.75">
      <c r="A156" s="22" t="s">
        <v>138</v>
      </c>
      <c r="B156" s="35" t="s">
        <v>136</v>
      </c>
      <c r="C156" s="32" t="s">
        <v>139</v>
      </c>
      <c r="D156" s="66"/>
      <c r="E156" s="27">
        <f>E158+E160+E162</f>
        <v>5727.2</v>
      </c>
    </row>
    <row r="157" spans="1:5" ht="12.75">
      <c r="A157" s="26" t="s">
        <v>24</v>
      </c>
      <c r="B157" s="32"/>
      <c r="C157" s="32"/>
      <c r="D157" s="41"/>
      <c r="E157" s="22"/>
    </row>
    <row r="158" spans="1:5" ht="12.75">
      <c r="A158" s="22" t="s">
        <v>25</v>
      </c>
      <c r="B158" s="32" t="s">
        <v>136</v>
      </c>
      <c r="C158" s="32" t="s">
        <v>139</v>
      </c>
      <c r="D158" s="24">
        <v>100</v>
      </c>
      <c r="E158" s="22">
        <f>E159</f>
        <v>5013</v>
      </c>
    </row>
    <row r="159" spans="1:5" ht="12.75">
      <c r="A159" s="74" t="s">
        <v>140</v>
      </c>
      <c r="B159" s="32" t="s">
        <v>136</v>
      </c>
      <c r="C159" s="32" t="s">
        <v>139</v>
      </c>
      <c r="D159" s="24">
        <v>110</v>
      </c>
      <c r="E159" s="22">
        <v>5013</v>
      </c>
    </row>
    <row r="160" spans="1:5" ht="12.75">
      <c r="A160" s="27" t="s">
        <v>37</v>
      </c>
      <c r="B160" s="32" t="s">
        <v>136</v>
      </c>
      <c r="C160" s="32" t="s">
        <v>139</v>
      </c>
      <c r="D160" s="24">
        <v>200</v>
      </c>
      <c r="E160" s="22">
        <f>E161</f>
        <v>713.2</v>
      </c>
    </row>
    <row r="161" spans="1:5" ht="12.75">
      <c r="A161" s="27" t="s">
        <v>38</v>
      </c>
      <c r="B161" s="32" t="s">
        <v>136</v>
      </c>
      <c r="C161" s="32" t="s">
        <v>139</v>
      </c>
      <c r="D161" s="24">
        <v>240</v>
      </c>
      <c r="E161" s="22">
        <v>713.2</v>
      </c>
    </row>
    <row r="162" spans="1:5" ht="12.75">
      <c r="A162" s="27" t="s">
        <v>39</v>
      </c>
      <c r="B162" s="32" t="s">
        <v>136</v>
      </c>
      <c r="C162" s="32" t="s">
        <v>139</v>
      </c>
      <c r="D162" s="24">
        <v>800</v>
      </c>
      <c r="E162" s="22">
        <f>E163</f>
        <v>1</v>
      </c>
    </row>
    <row r="163" spans="1:5" ht="12.75">
      <c r="A163" s="27" t="s">
        <v>40</v>
      </c>
      <c r="B163" s="32" t="s">
        <v>136</v>
      </c>
      <c r="C163" s="32" t="s">
        <v>139</v>
      </c>
      <c r="D163" s="24">
        <v>850</v>
      </c>
      <c r="E163" s="22">
        <v>1</v>
      </c>
    </row>
    <row r="164" spans="1:5" ht="12.75">
      <c r="A164" s="13" t="s">
        <v>141</v>
      </c>
      <c r="B164" s="39" t="s">
        <v>142</v>
      </c>
      <c r="C164" s="39"/>
      <c r="D164" s="40"/>
      <c r="E164" s="13">
        <f>E165</f>
        <v>2285.8</v>
      </c>
    </row>
    <row r="165" spans="1:5" ht="12.75">
      <c r="A165" s="27" t="s">
        <v>143</v>
      </c>
      <c r="B165" s="23" t="s">
        <v>144</v>
      </c>
      <c r="C165" s="23"/>
      <c r="D165" s="24"/>
      <c r="E165" s="27">
        <f>E167+E170+E174</f>
        <v>2285.8</v>
      </c>
    </row>
    <row r="166" spans="1:5" ht="12.75">
      <c r="A166" s="75" t="s">
        <v>145</v>
      </c>
      <c r="B166" s="23"/>
      <c r="C166" s="23"/>
      <c r="D166" s="24"/>
      <c r="E166" s="27"/>
    </row>
    <row r="167" spans="1:5" ht="12.75">
      <c r="A167" s="28" t="s">
        <v>146</v>
      </c>
      <c r="B167" s="39" t="s">
        <v>144</v>
      </c>
      <c r="C167" s="23" t="s">
        <v>147</v>
      </c>
      <c r="D167" s="40"/>
      <c r="E167" s="13">
        <f>E168</f>
        <v>560</v>
      </c>
    </row>
    <row r="168" spans="1:5" ht="12.75">
      <c r="A168" s="27" t="s">
        <v>37</v>
      </c>
      <c r="B168" s="23" t="s">
        <v>144</v>
      </c>
      <c r="C168" s="23" t="s">
        <v>147</v>
      </c>
      <c r="D168" s="24">
        <v>200</v>
      </c>
      <c r="E168" s="27">
        <f>E169</f>
        <v>560</v>
      </c>
    </row>
    <row r="169" spans="1:5" ht="12.75">
      <c r="A169" s="27" t="s">
        <v>38</v>
      </c>
      <c r="B169" s="23" t="s">
        <v>144</v>
      </c>
      <c r="C169" s="23" t="s">
        <v>147</v>
      </c>
      <c r="D169" s="24">
        <v>240</v>
      </c>
      <c r="E169" s="27">
        <v>560</v>
      </c>
    </row>
    <row r="170" spans="1:5" ht="12.75">
      <c r="A170" s="30" t="s">
        <v>148</v>
      </c>
      <c r="B170" s="39" t="s">
        <v>144</v>
      </c>
      <c r="C170" s="23" t="s">
        <v>149</v>
      </c>
      <c r="D170" s="40"/>
      <c r="E170" s="13">
        <f>E171</f>
        <v>1144</v>
      </c>
    </row>
    <row r="171" spans="1:5" ht="12.75">
      <c r="A171" s="27" t="s">
        <v>37</v>
      </c>
      <c r="B171" s="23" t="s">
        <v>144</v>
      </c>
      <c r="C171" s="23" t="s">
        <v>149</v>
      </c>
      <c r="D171" s="24">
        <v>200</v>
      </c>
      <c r="E171" s="27">
        <f>E172</f>
        <v>1144</v>
      </c>
    </row>
    <row r="172" spans="1:5" ht="12.75">
      <c r="A172" s="27" t="s">
        <v>38</v>
      </c>
      <c r="B172" s="23" t="s">
        <v>144</v>
      </c>
      <c r="C172" s="23" t="s">
        <v>149</v>
      </c>
      <c r="D172" s="24">
        <v>240</v>
      </c>
      <c r="E172" s="27">
        <f>1674-530</f>
        <v>1144</v>
      </c>
    </row>
    <row r="173" spans="1:5" ht="12.75">
      <c r="A173" s="75" t="s">
        <v>101</v>
      </c>
      <c r="B173" s="23"/>
      <c r="C173" s="23"/>
      <c r="D173" s="24"/>
      <c r="E173" s="27"/>
    </row>
    <row r="174" spans="1:5" ht="12.75">
      <c r="A174" s="28" t="s">
        <v>150</v>
      </c>
      <c r="B174" s="39" t="s">
        <v>144</v>
      </c>
      <c r="C174" s="37" t="s">
        <v>151</v>
      </c>
      <c r="D174" s="40"/>
      <c r="E174" s="13">
        <f>E177+E179</f>
        <v>581.8000000000001</v>
      </c>
    </row>
    <row r="175" spans="1:5" ht="12.75">
      <c r="A175" s="30" t="s">
        <v>152</v>
      </c>
      <c r="B175" s="39"/>
      <c r="C175" s="61"/>
      <c r="D175" s="40"/>
      <c r="E175" s="13"/>
    </row>
    <row r="176" spans="1:5" ht="12.75">
      <c r="A176" s="26" t="s">
        <v>24</v>
      </c>
      <c r="B176" s="39"/>
      <c r="C176" s="61"/>
      <c r="D176" s="40"/>
      <c r="E176" s="13"/>
    </row>
    <row r="177" spans="1:5" ht="12.75">
      <c r="A177" s="22" t="s">
        <v>25</v>
      </c>
      <c r="B177" s="23" t="s">
        <v>144</v>
      </c>
      <c r="C177" s="37" t="s">
        <v>151</v>
      </c>
      <c r="D177" s="24">
        <v>100</v>
      </c>
      <c r="E177" s="27">
        <f>E178</f>
        <v>503.1</v>
      </c>
    </row>
    <row r="178" spans="1:5" ht="12.75">
      <c r="A178" s="74" t="s">
        <v>140</v>
      </c>
      <c r="B178" s="23" t="s">
        <v>144</v>
      </c>
      <c r="C178" s="37" t="s">
        <v>151</v>
      </c>
      <c r="D178" s="24">
        <v>110</v>
      </c>
      <c r="E178" s="27">
        <f>511.1-8</f>
        <v>503.1</v>
      </c>
    </row>
    <row r="179" spans="1:5" ht="12.75">
      <c r="A179" s="27" t="s">
        <v>37</v>
      </c>
      <c r="B179" s="23" t="s">
        <v>144</v>
      </c>
      <c r="C179" s="37" t="s">
        <v>151</v>
      </c>
      <c r="D179" s="24">
        <v>200</v>
      </c>
      <c r="E179" s="27">
        <f>E180</f>
        <v>78.7</v>
      </c>
    </row>
    <row r="180" spans="1:5" ht="12.75">
      <c r="A180" s="27" t="s">
        <v>38</v>
      </c>
      <c r="B180" s="23" t="s">
        <v>144</v>
      </c>
      <c r="C180" s="37" t="s">
        <v>151</v>
      </c>
      <c r="D180" s="24">
        <v>240</v>
      </c>
      <c r="E180" s="27">
        <f>103.2-24.5</f>
        <v>78.7</v>
      </c>
    </row>
    <row r="181" spans="1:5" ht="12.75">
      <c r="A181" s="13" t="s">
        <v>153</v>
      </c>
      <c r="B181" s="39" t="s">
        <v>154</v>
      </c>
      <c r="C181" s="39"/>
      <c r="D181" s="13"/>
      <c r="E181" s="13">
        <f>E182</f>
        <v>2055</v>
      </c>
    </row>
    <row r="182" spans="1:5" ht="12.75">
      <c r="A182" s="78" t="s">
        <v>155</v>
      </c>
      <c r="B182" s="23" t="s">
        <v>156</v>
      </c>
      <c r="C182" s="23"/>
      <c r="D182" s="27"/>
      <c r="E182" s="27">
        <v>2055</v>
      </c>
    </row>
    <row r="183" spans="1:5" ht="12.75">
      <c r="A183" s="75" t="s">
        <v>101</v>
      </c>
      <c r="B183" s="23"/>
      <c r="C183" s="23"/>
      <c r="D183" s="27"/>
      <c r="E183" s="27"/>
    </row>
    <row r="184" spans="1:5" ht="12.75">
      <c r="A184" s="28" t="s">
        <v>157</v>
      </c>
      <c r="B184" s="39" t="s">
        <v>156</v>
      </c>
      <c r="C184" s="23" t="s">
        <v>158</v>
      </c>
      <c r="D184" s="40"/>
      <c r="E184" s="13">
        <f>E186</f>
        <v>2055</v>
      </c>
    </row>
    <row r="185" spans="1:5" ht="12.75">
      <c r="A185" s="30" t="s">
        <v>159</v>
      </c>
      <c r="B185" s="39"/>
      <c r="C185" s="39"/>
      <c r="D185" s="40"/>
      <c r="E185" s="13"/>
    </row>
    <row r="186" spans="1:5" ht="12.75">
      <c r="A186" s="27" t="s">
        <v>37</v>
      </c>
      <c r="B186" s="23" t="s">
        <v>156</v>
      </c>
      <c r="C186" s="23" t="s">
        <v>158</v>
      </c>
      <c r="D186" s="24">
        <v>200</v>
      </c>
      <c r="E186" s="27">
        <f>E187</f>
        <v>2055</v>
      </c>
    </row>
    <row r="187" spans="1:5" ht="12.75">
      <c r="A187" s="27" t="s">
        <v>38</v>
      </c>
      <c r="B187" s="23" t="s">
        <v>156</v>
      </c>
      <c r="C187" s="23" t="s">
        <v>158</v>
      </c>
      <c r="D187" s="24">
        <v>240</v>
      </c>
      <c r="E187" s="27">
        <v>2055</v>
      </c>
    </row>
    <row r="188" spans="1:5" ht="12.75">
      <c r="A188" s="13" t="s">
        <v>160</v>
      </c>
      <c r="B188" s="39" t="s">
        <v>161</v>
      </c>
      <c r="C188" s="39"/>
      <c r="D188" s="40"/>
      <c r="E188" s="13">
        <f>E189+E196</f>
        <v>10979.6</v>
      </c>
    </row>
    <row r="189" spans="1:5" ht="12.75">
      <c r="A189" s="13" t="s">
        <v>162</v>
      </c>
      <c r="B189" s="39" t="s">
        <v>163</v>
      </c>
      <c r="C189" s="39"/>
      <c r="D189" s="40"/>
      <c r="E189" s="13">
        <f>E190</f>
        <v>1618.3999999999999</v>
      </c>
    </row>
    <row r="190" spans="1:5" ht="12.75">
      <c r="A190" s="26" t="s">
        <v>164</v>
      </c>
      <c r="B190" s="23" t="s">
        <v>163</v>
      </c>
      <c r="C190" s="23" t="s">
        <v>165</v>
      </c>
      <c r="D190" s="24"/>
      <c r="E190" s="27">
        <f>E194</f>
        <v>1618.3999999999999</v>
      </c>
    </row>
    <row r="191" spans="1:5" ht="12.75">
      <c r="A191" s="74" t="s">
        <v>166</v>
      </c>
      <c r="B191" s="23"/>
      <c r="C191" s="23"/>
      <c r="D191" s="24"/>
      <c r="E191" s="27"/>
    </row>
    <row r="192" spans="1:5" ht="12.75">
      <c r="A192" s="74" t="s">
        <v>167</v>
      </c>
      <c r="B192" s="23"/>
      <c r="C192" s="23"/>
      <c r="D192" s="24"/>
      <c r="E192" s="27"/>
    </row>
    <row r="193" spans="1:5" ht="12.75">
      <c r="A193" s="22" t="s">
        <v>168</v>
      </c>
      <c r="B193" s="23"/>
      <c r="C193" s="23"/>
      <c r="D193" s="24"/>
      <c r="E193" s="27"/>
    </row>
    <row r="194" spans="1:5" ht="12.75">
      <c r="A194" s="22" t="s">
        <v>169</v>
      </c>
      <c r="B194" s="23" t="s">
        <v>163</v>
      </c>
      <c r="C194" s="23" t="s">
        <v>165</v>
      </c>
      <c r="D194" s="24">
        <v>300</v>
      </c>
      <c r="E194" s="27">
        <f>E195</f>
        <v>1618.3999999999999</v>
      </c>
    </row>
    <row r="195" spans="1:5" ht="12.75">
      <c r="A195" s="27" t="s">
        <v>170</v>
      </c>
      <c r="B195" s="23" t="s">
        <v>163</v>
      </c>
      <c r="C195" s="23" t="s">
        <v>165</v>
      </c>
      <c r="D195" s="24">
        <v>310</v>
      </c>
      <c r="E195" s="27">
        <f>1618.3+0.1</f>
        <v>1618.3999999999999</v>
      </c>
    </row>
    <row r="196" spans="1:5" ht="12.75">
      <c r="A196" s="71" t="s">
        <v>171</v>
      </c>
      <c r="B196" s="61" t="s">
        <v>172</v>
      </c>
      <c r="C196" s="61"/>
      <c r="D196" s="40"/>
      <c r="E196" s="13">
        <f>E198+E202</f>
        <v>9361.2</v>
      </c>
    </row>
    <row r="197" spans="1:5" ht="12.75">
      <c r="A197" s="56" t="s">
        <v>173</v>
      </c>
      <c r="B197" s="79"/>
      <c r="C197" s="79"/>
      <c r="D197" s="54"/>
      <c r="E197" s="27"/>
    </row>
    <row r="198" spans="1:5" ht="12.75">
      <c r="A198" s="58" t="s">
        <v>174</v>
      </c>
      <c r="B198" s="79" t="s">
        <v>172</v>
      </c>
      <c r="C198" s="79" t="s">
        <v>175</v>
      </c>
      <c r="D198" s="54"/>
      <c r="E198" s="27">
        <f>E199</f>
        <v>6562.8</v>
      </c>
    </row>
    <row r="199" spans="1:5" ht="12.75">
      <c r="A199" s="22" t="s">
        <v>169</v>
      </c>
      <c r="B199" s="37" t="s">
        <v>172</v>
      </c>
      <c r="C199" s="37" t="s">
        <v>175</v>
      </c>
      <c r="D199" s="54">
        <v>300</v>
      </c>
      <c r="E199" s="27">
        <f>E200</f>
        <v>6562.8</v>
      </c>
    </row>
    <row r="200" spans="1:5" ht="12.75">
      <c r="A200" s="27" t="s">
        <v>176</v>
      </c>
      <c r="B200" s="37" t="s">
        <v>172</v>
      </c>
      <c r="C200" s="37" t="s">
        <v>175</v>
      </c>
      <c r="D200" s="54">
        <v>313</v>
      </c>
      <c r="E200" s="27">
        <f>5812.1+750.7</f>
        <v>6562.8</v>
      </c>
    </row>
    <row r="201" spans="1:5" ht="12.75">
      <c r="A201" s="56" t="s">
        <v>177</v>
      </c>
      <c r="B201" s="79"/>
      <c r="C201" s="79"/>
      <c r="D201" s="54"/>
      <c r="E201" s="27"/>
    </row>
    <row r="202" spans="1:5" ht="12.75">
      <c r="A202" s="58" t="s">
        <v>178</v>
      </c>
      <c r="B202" s="79" t="s">
        <v>172</v>
      </c>
      <c r="C202" s="79" t="s">
        <v>179</v>
      </c>
      <c r="D202" s="54"/>
      <c r="E202" s="27">
        <f>E203</f>
        <v>2798.3999999999996</v>
      </c>
    </row>
    <row r="203" spans="1:5" ht="12.75">
      <c r="A203" s="22" t="s">
        <v>169</v>
      </c>
      <c r="B203" s="37" t="s">
        <v>172</v>
      </c>
      <c r="C203" s="37" t="s">
        <v>179</v>
      </c>
      <c r="D203" s="54">
        <v>300</v>
      </c>
      <c r="E203" s="27">
        <f>E204</f>
        <v>2798.3999999999996</v>
      </c>
    </row>
    <row r="204" spans="1:5" ht="12.75">
      <c r="A204" s="27" t="s">
        <v>180</v>
      </c>
      <c r="B204" s="37" t="s">
        <v>172</v>
      </c>
      <c r="C204" s="37" t="s">
        <v>179</v>
      </c>
      <c r="D204" s="54">
        <v>323</v>
      </c>
      <c r="E204" s="27">
        <f>2500.2+298.2</f>
        <v>2798.3999999999996</v>
      </c>
    </row>
    <row r="205" spans="1:5" ht="12.75">
      <c r="A205" s="71" t="s">
        <v>181</v>
      </c>
      <c r="B205" s="61" t="s">
        <v>182</v>
      </c>
      <c r="C205" s="61"/>
      <c r="D205" s="70"/>
      <c r="E205" s="13">
        <f>E207+E219</f>
        <v>9077.1</v>
      </c>
    </row>
    <row r="206" spans="1:5" ht="12.75">
      <c r="A206" s="27" t="s">
        <v>145</v>
      </c>
      <c r="B206" s="37"/>
      <c r="C206" s="37"/>
      <c r="D206" s="54"/>
      <c r="E206" s="27"/>
    </row>
    <row r="207" spans="1:5" ht="12.75">
      <c r="A207" s="13" t="s">
        <v>183</v>
      </c>
      <c r="B207" s="39" t="s">
        <v>184</v>
      </c>
      <c r="C207" s="39"/>
      <c r="D207" s="40"/>
      <c r="E207" s="13">
        <f>E208+E211</f>
        <v>8877.1</v>
      </c>
    </row>
    <row r="208" spans="1:5" ht="12.75">
      <c r="A208" s="27" t="s">
        <v>185</v>
      </c>
      <c r="B208" s="23" t="s">
        <v>184</v>
      </c>
      <c r="C208" s="23" t="s">
        <v>186</v>
      </c>
      <c r="D208" s="24"/>
      <c r="E208" s="27">
        <f>E209</f>
        <v>200</v>
      </c>
    </row>
    <row r="209" spans="1:5" ht="12.75">
      <c r="A209" s="27" t="s">
        <v>37</v>
      </c>
      <c r="B209" s="23" t="s">
        <v>184</v>
      </c>
      <c r="C209" s="23" t="s">
        <v>186</v>
      </c>
      <c r="D209" s="24">
        <v>200</v>
      </c>
      <c r="E209" s="27">
        <v>200</v>
      </c>
    </row>
    <row r="210" spans="1:5" ht="12.75">
      <c r="A210" s="27" t="s">
        <v>38</v>
      </c>
      <c r="B210" s="23" t="s">
        <v>184</v>
      </c>
      <c r="C210" s="23" t="s">
        <v>186</v>
      </c>
      <c r="D210" s="24">
        <v>240</v>
      </c>
      <c r="E210" s="27">
        <v>200</v>
      </c>
    </row>
    <row r="211" spans="1:5" ht="12.75">
      <c r="A211" s="27" t="s">
        <v>187</v>
      </c>
      <c r="B211" s="23" t="s">
        <v>184</v>
      </c>
      <c r="C211" s="23" t="s">
        <v>188</v>
      </c>
      <c r="D211" s="24"/>
      <c r="E211" s="13">
        <f>E213+E215+E217</f>
        <v>8677.1</v>
      </c>
    </row>
    <row r="212" spans="1:5" ht="12.75">
      <c r="A212" s="26" t="s">
        <v>24</v>
      </c>
      <c r="B212" s="23"/>
      <c r="C212" s="23"/>
      <c r="D212" s="24"/>
      <c r="E212" s="27"/>
    </row>
    <row r="213" spans="1:5" ht="12.75">
      <c r="A213" s="22" t="s">
        <v>25</v>
      </c>
      <c r="B213" s="23" t="s">
        <v>184</v>
      </c>
      <c r="C213" s="23" t="s">
        <v>188</v>
      </c>
      <c r="D213" s="24">
        <v>100</v>
      </c>
      <c r="E213" s="27">
        <f>E214</f>
        <v>7578.5</v>
      </c>
    </row>
    <row r="214" spans="1:5" ht="12.75">
      <c r="A214" s="74" t="s">
        <v>140</v>
      </c>
      <c r="B214" s="23" t="s">
        <v>184</v>
      </c>
      <c r="C214" s="23" t="s">
        <v>188</v>
      </c>
      <c r="D214" s="24">
        <v>110</v>
      </c>
      <c r="E214" s="27">
        <f>7308.5+125+145</f>
        <v>7578.5</v>
      </c>
    </row>
    <row r="215" spans="1:5" ht="12.75">
      <c r="A215" s="27" t="s">
        <v>37</v>
      </c>
      <c r="B215" s="23" t="s">
        <v>184</v>
      </c>
      <c r="C215" s="23" t="s">
        <v>188</v>
      </c>
      <c r="D215" s="24">
        <v>200</v>
      </c>
      <c r="E215" s="27">
        <f>E216</f>
        <v>1097.6</v>
      </c>
    </row>
    <row r="216" spans="1:5" ht="12.75">
      <c r="A216" s="27" t="s">
        <v>38</v>
      </c>
      <c r="B216" s="23" t="s">
        <v>184</v>
      </c>
      <c r="C216" s="23" t="s">
        <v>188</v>
      </c>
      <c r="D216" s="24">
        <v>240</v>
      </c>
      <c r="E216" s="27">
        <f>1367.6-270</f>
        <v>1097.6</v>
      </c>
    </row>
    <row r="217" spans="1:5" ht="12.75">
      <c r="A217" s="27" t="s">
        <v>39</v>
      </c>
      <c r="B217" s="23" t="s">
        <v>184</v>
      </c>
      <c r="C217" s="23" t="s">
        <v>188</v>
      </c>
      <c r="D217" s="24">
        <v>800</v>
      </c>
      <c r="E217" s="27">
        <v>1</v>
      </c>
    </row>
    <row r="218" spans="1:5" ht="12.75">
      <c r="A218" s="27" t="s">
        <v>40</v>
      </c>
      <c r="B218" s="23" t="s">
        <v>184</v>
      </c>
      <c r="C218" s="23" t="s">
        <v>188</v>
      </c>
      <c r="D218" s="24">
        <v>850</v>
      </c>
      <c r="E218" s="27">
        <v>1</v>
      </c>
    </row>
    <row r="219" spans="1:5" ht="12.75">
      <c r="A219" s="71" t="s">
        <v>189</v>
      </c>
      <c r="B219" s="61" t="s">
        <v>190</v>
      </c>
      <c r="C219" s="61"/>
      <c r="D219" s="70"/>
      <c r="E219" s="13">
        <v>200</v>
      </c>
    </row>
    <row r="220" spans="1:5" ht="12.75">
      <c r="A220" s="27" t="s">
        <v>185</v>
      </c>
      <c r="B220" s="37" t="s">
        <v>190</v>
      </c>
      <c r="C220" s="37" t="s">
        <v>186</v>
      </c>
      <c r="D220" s="54"/>
      <c r="E220" s="27">
        <v>200</v>
      </c>
    </row>
    <row r="221" spans="1:5" ht="12.75">
      <c r="A221" s="27" t="s">
        <v>37</v>
      </c>
      <c r="B221" s="37" t="s">
        <v>190</v>
      </c>
      <c r="C221" s="37" t="s">
        <v>186</v>
      </c>
      <c r="D221" s="54">
        <v>200</v>
      </c>
      <c r="E221" s="27">
        <v>200</v>
      </c>
    </row>
    <row r="222" spans="1:5" ht="12.75">
      <c r="A222" s="27" t="s">
        <v>38</v>
      </c>
      <c r="B222" s="37" t="s">
        <v>191</v>
      </c>
      <c r="C222" s="37" t="s">
        <v>186</v>
      </c>
      <c r="D222" s="54">
        <v>240</v>
      </c>
      <c r="E222" s="27">
        <v>200</v>
      </c>
    </row>
    <row r="223" spans="1:5" ht="12.75">
      <c r="A223" s="71" t="s">
        <v>192</v>
      </c>
      <c r="B223" s="61" t="s">
        <v>193</v>
      </c>
      <c r="C223" s="80"/>
      <c r="D223" s="13"/>
      <c r="E223" s="13">
        <f>E224+E230</f>
        <v>3677.7</v>
      </c>
    </row>
    <row r="224" spans="1:5" ht="12.75">
      <c r="A224" s="13" t="s">
        <v>194</v>
      </c>
      <c r="B224" s="61" t="s">
        <v>195</v>
      </c>
      <c r="C224" s="80"/>
      <c r="D224" s="13"/>
      <c r="E224" s="13">
        <f>E226</f>
        <v>1085.5</v>
      </c>
    </row>
    <row r="225" spans="1:5" ht="12.75">
      <c r="A225" s="27" t="s">
        <v>196</v>
      </c>
      <c r="B225" s="37"/>
      <c r="C225" s="81"/>
      <c r="D225" s="27"/>
      <c r="E225" s="27"/>
    </row>
    <row r="226" spans="1:5" ht="12.75">
      <c r="A226" s="55" t="s">
        <v>197</v>
      </c>
      <c r="B226" s="37" t="s">
        <v>195</v>
      </c>
      <c r="C226" s="37" t="s">
        <v>198</v>
      </c>
      <c r="D226" s="24"/>
      <c r="E226" s="27">
        <f>E227</f>
        <v>1085.5</v>
      </c>
    </row>
    <row r="227" spans="1:5" ht="12.75">
      <c r="A227" s="27" t="s">
        <v>37</v>
      </c>
      <c r="B227" s="37" t="s">
        <v>195</v>
      </c>
      <c r="C227" s="37" t="s">
        <v>198</v>
      </c>
      <c r="D227" s="24">
        <v>200</v>
      </c>
      <c r="E227" s="27">
        <f>E228</f>
        <v>1085.5</v>
      </c>
    </row>
    <row r="228" spans="1:5" ht="12.75">
      <c r="A228" s="27" t="s">
        <v>38</v>
      </c>
      <c r="B228" s="37" t="s">
        <v>195</v>
      </c>
      <c r="C228" s="37" t="s">
        <v>198</v>
      </c>
      <c r="D228" s="24">
        <v>240</v>
      </c>
      <c r="E228" s="27">
        <f>1383.1-297.6</f>
        <v>1085.5</v>
      </c>
    </row>
    <row r="229" spans="1:5" ht="12.75">
      <c r="A229" s="75" t="s">
        <v>196</v>
      </c>
      <c r="B229" s="37"/>
      <c r="C229" s="37"/>
      <c r="D229" s="24"/>
      <c r="E229" s="27"/>
    </row>
    <row r="230" spans="1:5" ht="12.75">
      <c r="A230" s="78" t="s">
        <v>199</v>
      </c>
      <c r="B230" s="61" t="s">
        <v>200</v>
      </c>
      <c r="C230" s="61"/>
      <c r="D230" s="40"/>
      <c r="E230" s="13">
        <f>E231</f>
        <v>2592.2</v>
      </c>
    </row>
    <row r="231" spans="1:5" ht="12.75">
      <c r="A231" s="27" t="s">
        <v>201</v>
      </c>
      <c r="B231" s="37" t="s">
        <v>200</v>
      </c>
      <c r="C231" s="23" t="s">
        <v>202</v>
      </c>
      <c r="D231" s="24"/>
      <c r="E231" s="27">
        <f>E233+E235+E237</f>
        <v>2592.2</v>
      </c>
    </row>
    <row r="232" spans="1:5" ht="12.75">
      <c r="A232" s="26" t="s">
        <v>24</v>
      </c>
      <c r="B232" s="37"/>
      <c r="C232" s="23"/>
      <c r="D232" s="24"/>
      <c r="E232" s="27"/>
    </row>
    <row r="233" spans="1:5" ht="12.75">
      <c r="A233" s="22" t="s">
        <v>25</v>
      </c>
      <c r="B233" s="37" t="s">
        <v>200</v>
      </c>
      <c r="C233" s="23" t="s">
        <v>202</v>
      </c>
      <c r="D233" s="24">
        <v>100</v>
      </c>
      <c r="E233" s="27">
        <v>2581.6</v>
      </c>
    </row>
    <row r="234" spans="1:5" ht="12.75">
      <c r="A234" s="27" t="s">
        <v>140</v>
      </c>
      <c r="B234" s="37" t="s">
        <v>200</v>
      </c>
      <c r="C234" s="23" t="s">
        <v>202</v>
      </c>
      <c r="D234" s="24">
        <v>110</v>
      </c>
      <c r="E234" s="27">
        <v>2581.6</v>
      </c>
    </row>
    <row r="235" spans="1:5" ht="12.75">
      <c r="A235" s="27" t="s">
        <v>37</v>
      </c>
      <c r="B235" s="37" t="s">
        <v>200</v>
      </c>
      <c r="C235" s="23" t="s">
        <v>202</v>
      </c>
      <c r="D235" s="24">
        <v>200</v>
      </c>
      <c r="E235" s="27">
        <v>9.6</v>
      </c>
    </row>
    <row r="236" spans="1:5" ht="12.75">
      <c r="A236" s="27" t="s">
        <v>38</v>
      </c>
      <c r="B236" s="37" t="s">
        <v>200</v>
      </c>
      <c r="C236" s="23" t="s">
        <v>202</v>
      </c>
      <c r="D236" s="24">
        <v>240</v>
      </c>
      <c r="E236" s="27">
        <v>9.6</v>
      </c>
    </row>
    <row r="237" spans="1:5" ht="12.75">
      <c r="A237" s="27" t="s">
        <v>39</v>
      </c>
      <c r="B237" s="37" t="s">
        <v>200</v>
      </c>
      <c r="C237" s="23" t="s">
        <v>202</v>
      </c>
      <c r="D237" s="24">
        <v>800</v>
      </c>
      <c r="E237" s="27">
        <v>1</v>
      </c>
    </row>
    <row r="238" spans="1:5" ht="12.75">
      <c r="A238" s="27" t="s">
        <v>40</v>
      </c>
      <c r="B238" s="37" t="s">
        <v>200</v>
      </c>
      <c r="C238" s="23" t="s">
        <v>202</v>
      </c>
      <c r="D238" s="24">
        <v>850</v>
      </c>
      <c r="E238" s="27">
        <v>1</v>
      </c>
    </row>
    <row r="239" spans="1:5" ht="12.75">
      <c r="A239" s="13" t="s">
        <v>203</v>
      </c>
      <c r="B239" s="61"/>
      <c r="C239" s="80"/>
      <c r="D239" s="13"/>
      <c r="E239" s="82">
        <f>E18+E99+E111+E164+E181+E188+E205+E223</f>
        <v>88283.5</v>
      </c>
    </row>
    <row r="240" spans="1:5" ht="12.75">
      <c r="A240" s="83"/>
      <c r="B240" s="83"/>
      <c r="C240" s="83"/>
      <c r="D240" s="83"/>
      <c r="E240" s="83"/>
    </row>
    <row r="241" spans="1:5" ht="12.75">
      <c r="A241" s="84"/>
      <c r="B241" s="85"/>
      <c r="C241" s="85"/>
      <c r="D241" s="85"/>
      <c r="E241" s="86"/>
    </row>
    <row r="242" spans="1:5" ht="12.75">
      <c r="A242" s="84"/>
      <c r="B242" s="85"/>
      <c r="C242" s="85"/>
      <c r="D242" s="85"/>
      <c r="E242" s="86"/>
    </row>
    <row r="243" spans="1:5" ht="12.75">
      <c r="A243" s="87"/>
      <c r="B243" s="88"/>
      <c r="C243" s="88"/>
      <c r="D243" s="88"/>
      <c r="E243" s="89"/>
    </row>
    <row r="244" spans="1:5" ht="12.75">
      <c r="A244" s="87"/>
      <c r="B244" s="85"/>
      <c r="C244" s="85"/>
      <c r="D244" s="85"/>
      <c r="E244" s="86"/>
    </row>
    <row r="245" spans="1:5" ht="12.75">
      <c r="A245" s="84"/>
      <c r="B245" s="85"/>
      <c r="C245" s="85"/>
      <c r="D245" s="85"/>
      <c r="E245" s="86"/>
    </row>
    <row r="246" spans="1:5" ht="12.75">
      <c r="A246" s="84"/>
      <c r="B246" s="85"/>
      <c r="C246" s="85"/>
      <c r="D246" s="85"/>
      <c r="E246" s="86"/>
    </row>
    <row r="247" spans="1:5" ht="12.75">
      <c r="A247" s="84"/>
      <c r="B247" s="85"/>
      <c r="C247" s="85"/>
      <c r="D247" s="85"/>
      <c r="E247" s="86"/>
    </row>
    <row r="248" spans="1:5" ht="12.75">
      <c r="A248" s="84"/>
      <c r="B248" s="85"/>
      <c r="C248" s="85"/>
      <c r="D248" s="85"/>
      <c r="E248" s="86"/>
    </row>
    <row r="249" spans="1:5" ht="12.75">
      <c r="A249" s="84"/>
      <c r="B249" s="85"/>
      <c r="C249" s="85"/>
      <c r="D249" s="85"/>
      <c r="E249" s="84"/>
    </row>
    <row r="250" spans="1:5" ht="12.75">
      <c r="A250" s="84"/>
      <c r="B250" s="85"/>
      <c r="C250" s="85"/>
      <c r="D250" s="85"/>
      <c r="E250" s="84"/>
    </row>
    <row r="251" spans="1:5" ht="12.75">
      <c r="A251" s="84"/>
      <c r="B251" s="85"/>
      <c r="C251" s="85"/>
      <c r="D251" s="85"/>
      <c r="E251" s="86"/>
    </row>
    <row r="252" spans="1:5" ht="12.75">
      <c r="A252" s="84"/>
      <c r="B252" s="85"/>
      <c r="C252" s="85"/>
      <c r="D252" s="85"/>
      <c r="E252" s="86"/>
    </row>
    <row r="253" spans="1:5" ht="12.75">
      <c r="A253" s="84"/>
      <c r="B253" s="85"/>
      <c r="C253" s="85"/>
      <c r="D253" s="85"/>
      <c r="E253" s="86"/>
    </row>
    <row r="254" spans="1:5" ht="12.75">
      <c r="A254" s="84"/>
      <c r="B254" s="85"/>
      <c r="C254" s="85"/>
      <c r="D254" s="85"/>
      <c r="E254" s="86"/>
    </row>
    <row r="255" spans="1:5" ht="12.75">
      <c r="A255" s="84"/>
      <c r="B255" s="85"/>
      <c r="C255" s="85"/>
      <c r="D255" s="85"/>
      <c r="E255" s="86"/>
    </row>
    <row r="256" spans="1:5" ht="12.75">
      <c r="A256" s="84"/>
      <c r="B256" s="85"/>
      <c r="C256" s="85"/>
      <c r="D256" s="85"/>
      <c r="E256" s="86"/>
    </row>
    <row r="257" spans="1:5" ht="12.75">
      <c r="A257" s="84"/>
      <c r="B257" s="85"/>
      <c r="C257" s="85"/>
      <c r="D257" s="85"/>
      <c r="E257" s="86"/>
    </row>
    <row r="258" spans="1:5" ht="12.75">
      <c r="A258" s="84"/>
      <c r="B258" s="85"/>
      <c r="C258" s="85"/>
      <c r="D258" s="85"/>
      <c r="E258" s="86"/>
    </row>
    <row r="259" spans="1:5" ht="12.75">
      <c r="A259" s="87"/>
      <c r="B259" s="88"/>
      <c r="C259" s="88"/>
      <c r="D259" s="88"/>
      <c r="E259" s="89"/>
    </row>
    <row r="260" spans="1:5" ht="12.75">
      <c r="A260" s="84"/>
      <c r="B260" s="85"/>
      <c r="C260" s="85"/>
      <c r="D260" s="90"/>
      <c r="E260" s="86"/>
    </row>
    <row r="261" spans="1:5" ht="12.75">
      <c r="A261" s="84"/>
      <c r="B261" s="85"/>
      <c r="C261" s="85"/>
      <c r="D261" s="91"/>
      <c r="E261" s="86"/>
    </row>
    <row r="262" spans="1:5" ht="12.75">
      <c r="A262" s="84"/>
      <c r="B262" s="85"/>
      <c r="C262" s="85"/>
      <c r="D262" s="91"/>
      <c r="E262" s="86"/>
    </row>
    <row r="263" spans="1:5" ht="12.75">
      <c r="A263" s="87"/>
      <c r="B263" s="88"/>
      <c r="C263" s="88"/>
      <c r="D263" s="88"/>
      <c r="E263" s="89"/>
    </row>
    <row r="264" spans="1:5" ht="12.75">
      <c r="A264" s="84"/>
      <c r="B264" s="85"/>
      <c r="C264" s="85"/>
      <c r="D264" s="85"/>
      <c r="E264" s="86"/>
    </row>
    <row r="265" spans="1:5" ht="12.75">
      <c r="A265" s="84"/>
      <c r="B265" s="85"/>
      <c r="C265" s="85"/>
      <c r="D265" s="85"/>
      <c r="E265" s="84"/>
    </row>
    <row r="266" spans="1:5" ht="12.75">
      <c r="A266" s="84"/>
      <c r="B266" s="85"/>
      <c r="C266" s="85"/>
      <c r="D266" s="85"/>
      <c r="E266" s="86"/>
    </row>
    <row r="267" spans="1:5" ht="12.75">
      <c r="A267" s="84"/>
      <c r="B267" s="85"/>
      <c r="C267" s="85"/>
      <c r="D267" s="85"/>
      <c r="E267" s="86"/>
    </row>
    <row r="268" spans="1:5" ht="12.75">
      <c r="A268" s="84"/>
      <c r="B268" s="85"/>
      <c r="C268" s="85"/>
      <c r="D268" s="85"/>
      <c r="E268" s="86"/>
    </row>
    <row r="269" spans="1:5" ht="12.75">
      <c r="A269" s="84"/>
      <c r="B269" s="85"/>
      <c r="C269" s="85"/>
      <c r="D269" s="85"/>
      <c r="E269" s="86"/>
    </row>
    <row r="270" spans="1:5" ht="12.75">
      <c r="A270" s="84"/>
      <c r="B270" s="85"/>
      <c r="C270" s="85"/>
      <c r="D270" s="85"/>
      <c r="E270" s="86"/>
    </row>
    <row r="271" spans="1:5" ht="12.75">
      <c r="A271" s="84"/>
      <c r="B271" s="85"/>
      <c r="C271" s="85"/>
      <c r="D271" s="85"/>
      <c r="E271" s="86"/>
    </row>
    <row r="272" spans="1:5" ht="12.75">
      <c r="A272" s="84"/>
      <c r="B272" s="85"/>
      <c r="C272" s="85"/>
      <c r="D272" s="85"/>
      <c r="E272" s="86"/>
    </row>
    <row r="273" spans="1:5" ht="12.75">
      <c r="A273" s="84"/>
      <c r="B273" s="85"/>
      <c r="C273" s="85"/>
      <c r="D273" s="85"/>
      <c r="E273" s="86"/>
    </row>
    <row r="274" spans="1:5" ht="12.75">
      <c r="A274" s="84"/>
      <c r="B274" s="85"/>
      <c r="C274" s="85"/>
      <c r="D274" s="85"/>
      <c r="E274" s="86"/>
    </row>
    <row r="275" spans="1:5" ht="12.75">
      <c r="A275" s="84"/>
      <c r="B275" s="85"/>
      <c r="C275" s="85"/>
      <c r="D275" s="85"/>
      <c r="E275" s="86"/>
    </row>
    <row r="276" spans="1:5" ht="12.75">
      <c r="A276" s="84"/>
      <c r="B276" s="85"/>
      <c r="C276" s="85"/>
      <c r="D276" s="85"/>
      <c r="E276" s="86"/>
    </row>
    <row r="277" spans="1:5" ht="12.75">
      <c r="A277" s="84"/>
      <c r="B277" s="85"/>
      <c r="C277" s="85"/>
      <c r="D277" s="85"/>
      <c r="E277" s="86"/>
    </row>
    <row r="278" spans="1:5" ht="12.75">
      <c r="A278" s="84"/>
      <c r="B278" s="85"/>
      <c r="C278" s="85"/>
      <c r="D278" s="85"/>
      <c r="E278" s="86"/>
    </row>
    <row r="279" spans="1:5" ht="12.75">
      <c r="A279" s="84"/>
      <c r="B279" s="85"/>
      <c r="C279" s="85"/>
      <c r="D279" s="85"/>
      <c r="E279" s="86"/>
    </row>
    <row r="280" spans="1:5" ht="12.75">
      <c r="A280" s="84"/>
      <c r="B280" s="85"/>
      <c r="C280" s="92"/>
      <c r="D280" s="85"/>
      <c r="E280" s="86"/>
    </row>
    <row r="281" spans="1:5" ht="12.75">
      <c r="A281" s="84"/>
      <c r="B281" s="85"/>
      <c r="C281" s="85"/>
      <c r="D281" s="85"/>
      <c r="E281" s="86"/>
    </row>
    <row r="282" spans="1:5" ht="12.75">
      <c r="A282" s="84"/>
      <c r="B282" s="85"/>
      <c r="C282" s="85"/>
      <c r="D282" s="85"/>
      <c r="E282" s="86"/>
    </row>
    <row r="283" spans="1:5" ht="12.75">
      <c r="A283" s="84"/>
      <c r="B283" s="85"/>
      <c r="C283" s="85"/>
      <c r="D283" s="85"/>
      <c r="E283" s="86"/>
    </row>
    <row r="284" spans="1:5" ht="12.75">
      <c r="A284" s="84"/>
      <c r="B284" s="85"/>
      <c r="C284" s="85"/>
      <c r="D284" s="85"/>
      <c r="E284" s="86"/>
    </row>
    <row r="285" spans="1:5" ht="12.75">
      <c r="A285" s="84"/>
      <c r="B285" s="85"/>
      <c r="C285" s="85"/>
      <c r="D285" s="85"/>
      <c r="E285" s="86"/>
    </row>
    <row r="286" spans="1:5" ht="12.75">
      <c r="A286" s="84"/>
      <c r="B286" s="85"/>
      <c r="C286" s="85"/>
      <c r="D286" s="85"/>
      <c r="E286" s="86"/>
    </row>
    <row r="287" spans="1:5" ht="12.75">
      <c r="A287" s="84"/>
      <c r="B287" s="85"/>
      <c r="C287" s="85"/>
      <c r="D287" s="85"/>
      <c r="E287" s="86"/>
    </row>
    <row r="288" spans="1:5" ht="12.75">
      <c r="A288" s="84"/>
      <c r="B288" s="85"/>
      <c r="C288" s="85"/>
      <c r="D288" s="85"/>
      <c r="E288" s="86"/>
    </row>
    <row r="289" spans="1:5" ht="12.75">
      <c r="A289" s="84"/>
      <c r="B289" s="85"/>
      <c r="C289" s="85"/>
      <c r="D289" s="85"/>
      <c r="E289" s="86"/>
    </row>
    <row r="290" spans="1:5" ht="12.75">
      <c r="A290" s="84"/>
      <c r="B290" s="85"/>
      <c r="C290" s="85"/>
      <c r="D290" s="85"/>
      <c r="E290" s="86"/>
    </row>
    <row r="291" spans="1:5" ht="12.75">
      <c r="A291" s="84"/>
      <c r="B291" s="85"/>
      <c r="C291" s="85"/>
      <c r="D291" s="85"/>
      <c r="E291" s="86"/>
    </row>
    <row r="292" spans="1:5" ht="12.75">
      <c r="A292" s="84"/>
      <c r="B292" s="85"/>
      <c r="C292" s="85"/>
      <c r="D292" s="85"/>
      <c r="E292" s="86"/>
    </row>
    <row r="293" spans="1:5" ht="12.75">
      <c r="A293" s="84"/>
      <c r="B293" s="85"/>
      <c r="C293" s="85"/>
      <c r="D293" s="85"/>
      <c r="E293" s="86"/>
    </row>
    <row r="294" spans="1:5" ht="12.75">
      <c r="A294" s="84"/>
      <c r="B294" s="85"/>
      <c r="C294" s="85"/>
      <c r="D294" s="85"/>
      <c r="E294" s="86"/>
    </row>
    <row r="295" spans="1:5" ht="12.75">
      <c r="A295" s="84"/>
      <c r="B295" s="85"/>
      <c r="C295" s="85"/>
      <c r="D295" s="85"/>
      <c r="E295" s="86"/>
    </row>
    <row r="296" spans="1:5" ht="12.75">
      <c r="A296" s="84"/>
      <c r="B296" s="85"/>
      <c r="C296" s="85"/>
      <c r="D296" s="85"/>
      <c r="E296" s="86"/>
    </row>
    <row r="297" spans="1:5" ht="12.75">
      <c r="A297" s="84"/>
      <c r="B297" s="85"/>
      <c r="C297" s="85"/>
      <c r="D297" s="85"/>
      <c r="E297" s="86"/>
    </row>
    <row r="298" spans="1:5" ht="12.75">
      <c r="A298" s="87"/>
      <c r="B298" s="88"/>
      <c r="C298" s="88"/>
      <c r="D298" s="88"/>
      <c r="E298" s="89"/>
    </row>
    <row r="299" spans="1:5" ht="12.75">
      <c r="A299" s="87"/>
      <c r="B299" s="88"/>
      <c r="C299" s="88"/>
      <c r="D299" s="88"/>
      <c r="E299" s="87"/>
    </row>
    <row r="300" spans="1:5" ht="12.75">
      <c r="A300" s="87"/>
      <c r="B300" s="88"/>
      <c r="C300" s="88"/>
      <c r="D300" s="88"/>
      <c r="E300" s="87"/>
    </row>
    <row r="301" spans="1:5" ht="12.75">
      <c r="A301" s="84"/>
      <c r="B301" s="85"/>
      <c r="C301" s="85"/>
      <c r="D301" s="90"/>
      <c r="E301" s="84"/>
    </row>
    <row r="302" spans="1:5" ht="12.75">
      <c r="A302" s="84"/>
      <c r="B302" s="85"/>
      <c r="C302" s="85"/>
      <c r="D302" s="85"/>
      <c r="E302" s="84"/>
    </row>
    <row r="303" spans="1:5" ht="12.75">
      <c r="A303" s="84"/>
      <c r="B303" s="85"/>
      <c r="C303" s="85"/>
      <c r="D303" s="85"/>
      <c r="E303" s="84"/>
    </row>
    <row r="304" spans="1:5" ht="12.75">
      <c r="A304" s="84"/>
      <c r="B304" s="85"/>
      <c r="C304" s="85"/>
      <c r="D304" s="85"/>
      <c r="E304" s="84"/>
    </row>
    <row r="305" spans="1:5" ht="12.75">
      <c r="A305" s="84"/>
      <c r="B305" s="85"/>
      <c r="C305" s="85"/>
      <c r="D305" s="85"/>
      <c r="E305" s="84"/>
    </row>
    <row r="306" spans="1:5" ht="12.75">
      <c r="A306" s="84"/>
      <c r="B306" s="85"/>
      <c r="C306" s="85"/>
      <c r="D306" s="85"/>
      <c r="E306" s="84"/>
    </row>
    <row r="307" spans="1:5" ht="12.75">
      <c r="A307" s="84"/>
      <c r="B307" s="85"/>
      <c r="C307" s="85"/>
      <c r="D307" s="85"/>
      <c r="E307" s="84"/>
    </row>
    <row r="308" spans="1:5" ht="12.75">
      <c r="A308" s="84"/>
      <c r="B308" s="85"/>
      <c r="C308" s="85"/>
      <c r="D308" s="85"/>
      <c r="E308" s="84"/>
    </row>
    <row r="309" spans="1:5" ht="12.75">
      <c r="A309" s="84"/>
      <c r="B309" s="85"/>
      <c r="C309" s="85"/>
      <c r="D309" s="85"/>
      <c r="E309" s="84"/>
    </row>
    <row r="310" spans="1:5" ht="12.75">
      <c r="A310" s="87"/>
      <c r="B310" s="93"/>
      <c r="C310" s="88"/>
      <c r="D310" s="88"/>
      <c r="E310" s="87"/>
    </row>
    <row r="311" spans="1:5" ht="12.75">
      <c r="A311" s="87"/>
      <c r="B311" s="93"/>
      <c r="C311" s="88"/>
      <c r="D311" s="88"/>
      <c r="E311" s="87"/>
    </row>
    <row r="312" spans="1:5" ht="12.75">
      <c r="A312" s="84"/>
      <c r="B312" s="94"/>
      <c r="C312" s="85"/>
      <c r="D312" s="85"/>
      <c r="E312" s="84"/>
    </row>
    <row r="313" spans="1:5" ht="12.75">
      <c r="A313" s="84"/>
      <c r="B313" s="85"/>
      <c r="C313" s="85"/>
      <c r="D313" s="85"/>
      <c r="E313" s="84"/>
    </row>
    <row r="314" spans="1:5" ht="12.75">
      <c r="A314" s="84"/>
      <c r="B314" s="85"/>
      <c r="C314" s="85"/>
      <c r="D314" s="85"/>
      <c r="E314" s="84"/>
    </row>
    <row r="315" spans="1:5" ht="12.75">
      <c r="A315" s="84"/>
      <c r="B315" s="85"/>
      <c r="C315" s="85"/>
      <c r="D315" s="85"/>
      <c r="E315" s="84"/>
    </row>
    <row r="316" spans="1:5" ht="12.75">
      <c r="A316" s="84"/>
      <c r="B316" s="85"/>
      <c r="C316" s="85"/>
      <c r="D316" s="85"/>
      <c r="E316" s="84"/>
    </row>
    <row r="317" spans="1:5" ht="12.75">
      <c r="A317" s="84"/>
      <c r="B317" s="85"/>
      <c r="C317" s="85"/>
      <c r="D317" s="85"/>
      <c r="E317" s="84"/>
    </row>
    <row r="318" spans="1:5" ht="12.75">
      <c r="A318" s="84"/>
      <c r="B318" s="85"/>
      <c r="C318" s="85"/>
      <c r="D318" s="85"/>
      <c r="E318" s="84"/>
    </row>
    <row r="319" spans="1:5" ht="12.75">
      <c r="A319" s="84"/>
      <c r="B319" s="85"/>
      <c r="C319" s="85"/>
      <c r="D319" s="85"/>
      <c r="E319" s="84"/>
    </row>
    <row r="320" spans="1:5" ht="12.75">
      <c r="A320" s="84"/>
      <c r="B320" s="85"/>
      <c r="C320" s="85"/>
      <c r="D320" s="85"/>
      <c r="E320" s="84"/>
    </row>
    <row r="321" spans="1:5" ht="12.75">
      <c r="A321" s="84"/>
      <c r="B321" s="85"/>
      <c r="C321" s="85"/>
      <c r="D321" s="85"/>
      <c r="E321" s="84"/>
    </row>
    <row r="322" spans="1:5" ht="12.75">
      <c r="A322" s="84"/>
      <c r="B322" s="85"/>
      <c r="C322" s="85"/>
      <c r="D322" s="85"/>
      <c r="E322" s="84"/>
    </row>
    <row r="323" spans="1:5" ht="12.75">
      <c r="A323" s="84"/>
      <c r="B323" s="85"/>
      <c r="C323" s="85"/>
      <c r="D323" s="85"/>
      <c r="E323" s="84"/>
    </row>
    <row r="324" spans="1:5" ht="12.75">
      <c r="A324" s="84"/>
      <c r="B324" s="85"/>
      <c r="C324" s="85"/>
      <c r="D324" s="85"/>
      <c r="E324" s="84"/>
    </row>
    <row r="325" spans="1:5" ht="12.75">
      <c r="A325" s="84"/>
      <c r="B325" s="85"/>
      <c r="C325" s="85"/>
      <c r="D325" s="85"/>
      <c r="E325" s="84"/>
    </row>
    <row r="326" spans="1:5" ht="12.75">
      <c r="A326" s="84"/>
      <c r="B326" s="85"/>
      <c r="C326" s="85"/>
      <c r="D326" s="85"/>
      <c r="E326" s="84"/>
    </row>
    <row r="327" spans="1:5" ht="12.75">
      <c r="A327" s="84"/>
      <c r="B327" s="85"/>
      <c r="C327" s="85"/>
      <c r="D327" s="85"/>
      <c r="E327" s="84"/>
    </row>
    <row r="328" spans="1:5" ht="12.75">
      <c r="A328" s="84"/>
      <c r="B328" s="85"/>
      <c r="C328" s="85"/>
      <c r="D328" s="85"/>
      <c r="E328" s="84"/>
    </row>
    <row r="329" spans="1:5" ht="12.75">
      <c r="A329" s="84"/>
      <c r="B329" s="85"/>
      <c r="C329" s="85"/>
      <c r="D329" s="85"/>
      <c r="E329" s="84"/>
    </row>
    <row r="330" spans="1:5" ht="12.75">
      <c r="A330" s="84"/>
      <c r="B330" s="85"/>
      <c r="C330" s="85"/>
      <c r="D330" s="85"/>
      <c r="E330" s="84"/>
    </row>
    <row r="331" spans="1:5" ht="12.75">
      <c r="A331" s="84"/>
      <c r="B331" s="85"/>
      <c r="C331" s="85"/>
      <c r="D331" s="85"/>
      <c r="E331" s="84"/>
    </row>
    <row r="332" spans="1:5" ht="12.75">
      <c r="A332" s="84"/>
      <c r="B332" s="85"/>
      <c r="C332" s="85"/>
      <c r="D332" s="85"/>
      <c r="E332" s="84"/>
    </row>
    <row r="333" spans="1:5" ht="12.75">
      <c r="A333" s="84"/>
      <c r="B333" s="85"/>
      <c r="C333" s="85"/>
      <c r="D333" s="85"/>
      <c r="E333" s="84"/>
    </row>
    <row r="334" spans="1:5" ht="12.75">
      <c r="A334" s="84"/>
      <c r="B334" s="85"/>
      <c r="C334" s="85"/>
      <c r="D334" s="85"/>
      <c r="E334" s="84"/>
    </row>
    <row r="335" spans="1:5" ht="12.75">
      <c r="A335" s="84"/>
      <c r="B335" s="85"/>
      <c r="C335" s="85"/>
      <c r="D335" s="85"/>
      <c r="E335" s="84"/>
    </row>
    <row r="336" spans="1:5" ht="12.75">
      <c r="A336" s="84"/>
      <c r="B336" s="85"/>
      <c r="C336" s="85"/>
      <c r="D336" s="85"/>
      <c r="E336" s="84"/>
    </row>
    <row r="337" spans="1:5" ht="12.75">
      <c r="A337" s="84"/>
      <c r="B337" s="85"/>
      <c r="C337" s="85"/>
      <c r="D337" s="85"/>
      <c r="E337" s="84"/>
    </row>
    <row r="338" spans="1:5" ht="12.75">
      <c r="A338" s="84"/>
      <c r="B338" s="85"/>
      <c r="C338" s="85"/>
      <c r="D338" s="85"/>
      <c r="E338" s="84"/>
    </row>
    <row r="339" spans="1:5" ht="12.75">
      <c r="A339" s="84"/>
      <c r="B339" s="85"/>
      <c r="C339" s="85"/>
      <c r="D339" s="85"/>
      <c r="E339" s="84"/>
    </row>
    <row r="340" spans="1:5" ht="12.75">
      <c r="A340" s="84"/>
      <c r="B340" s="85"/>
      <c r="C340" s="85"/>
      <c r="D340" s="85"/>
      <c r="E340" s="84"/>
    </row>
    <row r="341" spans="1:5" ht="12.75">
      <c r="A341" s="84"/>
      <c r="B341" s="85"/>
      <c r="C341" s="85"/>
      <c r="D341" s="85"/>
      <c r="E341" s="84"/>
    </row>
    <row r="342" spans="1:5" ht="12.75">
      <c r="A342" s="84"/>
      <c r="B342" s="85"/>
      <c r="C342" s="85"/>
      <c r="D342" s="85"/>
      <c r="E342" s="84"/>
    </row>
    <row r="343" spans="1:5" ht="12.75">
      <c r="A343" s="84"/>
      <c r="B343" s="85"/>
      <c r="C343" s="85"/>
      <c r="D343" s="85"/>
      <c r="E343" s="84"/>
    </row>
    <row r="344" spans="1:5" ht="12.75">
      <c r="A344" s="84"/>
      <c r="B344" s="85"/>
      <c r="C344" s="85"/>
      <c r="D344" s="85"/>
      <c r="E344" s="84"/>
    </row>
    <row r="345" spans="1:5" ht="12.75">
      <c r="A345" s="84"/>
      <c r="B345" s="85"/>
      <c r="C345" s="85"/>
      <c r="D345" s="85"/>
      <c r="E345" s="84"/>
    </row>
    <row r="346" spans="1:5" ht="12.75">
      <c r="A346" s="87"/>
      <c r="B346" s="95"/>
      <c r="C346" s="88"/>
      <c r="D346" s="88"/>
      <c r="E346" s="87"/>
    </row>
    <row r="347" spans="1:5" ht="12.75">
      <c r="A347" s="84"/>
      <c r="B347" s="96"/>
      <c r="C347" s="85"/>
      <c r="D347" s="85"/>
      <c r="E347" s="84"/>
    </row>
    <row r="348" spans="1:5" ht="12.75">
      <c r="A348" s="84"/>
      <c r="B348" s="96"/>
      <c r="C348" s="85"/>
      <c r="D348" s="85"/>
      <c r="E348" s="84"/>
    </row>
    <row r="349" spans="1:5" ht="12.75">
      <c r="A349" s="84"/>
      <c r="B349" s="85"/>
      <c r="C349" s="85"/>
      <c r="D349" s="85"/>
      <c r="E349" s="84"/>
    </row>
    <row r="350" spans="1:5" ht="12.75">
      <c r="A350" s="84"/>
      <c r="B350" s="85"/>
      <c r="C350" s="85"/>
      <c r="D350" s="85"/>
      <c r="E350" s="84"/>
    </row>
    <row r="351" spans="1:5" ht="12.75">
      <c r="A351" s="84"/>
      <c r="B351" s="85"/>
      <c r="C351" s="85"/>
      <c r="D351" s="85"/>
      <c r="E351" s="84"/>
    </row>
    <row r="352" spans="1:5" ht="12.75">
      <c r="A352" s="84"/>
      <c r="B352" s="85"/>
      <c r="C352" s="85"/>
      <c r="D352" s="85"/>
      <c r="E352" s="84"/>
    </row>
    <row r="353" spans="1:5" ht="12.75">
      <c r="A353" s="84"/>
      <c r="B353" s="85"/>
      <c r="C353" s="85"/>
      <c r="D353" s="85"/>
      <c r="E353" s="84"/>
    </row>
    <row r="354" spans="1:5" ht="12.75">
      <c r="A354" s="84"/>
      <c r="B354" s="85"/>
      <c r="C354" s="85"/>
      <c r="D354" s="85"/>
      <c r="E354" s="84"/>
    </row>
    <row r="355" spans="1:5" ht="12.75">
      <c r="A355" s="84"/>
      <c r="B355" s="85"/>
      <c r="C355" s="85"/>
      <c r="D355" s="85"/>
      <c r="E355" s="84"/>
    </row>
    <row r="356" spans="1:5" ht="12.75">
      <c r="A356" s="84"/>
      <c r="B356" s="85"/>
      <c r="C356" s="85"/>
      <c r="D356" s="85"/>
      <c r="E356" s="84"/>
    </row>
    <row r="357" spans="1:5" ht="12.75">
      <c r="A357" s="87"/>
      <c r="B357" s="93"/>
      <c r="C357" s="88"/>
      <c r="D357" s="88"/>
      <c r="E357" s="87"/>
    </row>
    <row r="358" spans="1:5" ht="12.75">
      <c r="A358" s="84"/>
      <c r="B358" s="94"/>
      <c r="C358" s="85"/>
      <c r="D358" s="85"/>
      <c r="E358" s="84"/>
    </row>
    <row r="359" spans="1:5" ht="12.75">
      <c r="A359" s="84"/>
      <c r="B359" s="94"/>
      <c r="C359" s="85"/>
      <c r="D359" s="85"/>
      <c r="E359" s="84"/>
    </row>
    <row r="360" spans="1:5" ht="12.75">
      <c r="A360" s="87"/>
      <c r="B360" s="88"/>
      <c r="C360" s="88"/>
      <c r="D360" s="88"/>
      <c r="E360" s="87"/>
    </row>
    <row r="361" spans="1:5" ht="12.75">
      <c r="A361" s="87"/>
      <c r="B361" s="88"/>
      <c r="C361" s="88"/>
      <c r="D361" s="88"/>
      <c r="E361" s="87"/>
    </row>
    <row r="362" spans="1:5" ht="12.75">
      <c r="A362" s="84"/>
      <c r="B362" s="85"/>
      <c r="C362" s="85"/>
      <c r="D362" s="85"/>
      <c r="E362" s="84"/>
    </row>
    <row r="363" spans="1:5" ht="12.75">
      <c r="A363" s="84"/>
      <c r="B363" s="85"/>
      <c r="C363" s="85"/>
      <c r="D363" s="85"/>
      <c r="E363" s="84"/>
    </row>
    <row r="364" spans="1:5" ht="12.75">
      <c r="A364" s="87"/>
      <c r="B364" s="88"/>
      <c r="C364" s="88"/>
      <c r="D364" s="88"/>
      <c r="E364" s="87"/>
    </row>
    <row r="365" spans="1:5" ht="12.75">
      <c r="A365" s="84"/>
      <c r="B365" s="85"/>
      <c r="C365" s="85"/>
      <c r="D365" s="85"/>
      <c r="E365" s="84"/>
    </row>
    <row r="366" spans="1:5" ht="12.75">
      <c r="A366" s="84"/>
      <c r="B366" s="85"/>
      <c r="C366" s="85"/>
      <c r="D366" s="85"/>
      <c r="E366" s="84"/>
    </row>
    <row r="367" spans="1:5" ht="12.75">
      <c r="A367" s="84"/>
      <c r="B367" s="85"/>
      <c r="C367" s="85"/>
      <c r="D367" s="85"/>
      <c r="E367" s="84"/>
    </row>
    <row r="368" spans="1:5" ht="12.75">
      <c r="A368" s="87"/>
      <c r="B368" s="88"/>
      <c r="C368" s="97"/>
      <c r="D368" s="88"/>
      <c r="E368" s="87"/>
    </row>
    <row r="369" spans="1:5" ht="12.75">
      <c r="A369" s="87"/>
      <c r="B369" s="88"/>
      <c r="C369" s="88"/>
      <c r="D369" s="88"/>
      <c r="E369" s="87"/>
    </row>
    <row r="370" spans="1:5" ht="12.75">
      <c r="A370" s="84"/>
      <c r="B370" s="88"/>
      <c r="C370" s="88"/>
      <c r="D370" s="88"/>
      <c r="E370" s="87"/>
    </row>
    <row r="371" spans="1:5" ht="12.75">
      <c r="A371" s="84"/>
      <c r="B371" s="85"/>
      <c r="C371" s="85"/>
      <c r="D371" s="85"/>
      <c r="E371" s="84"/>
    </row>
    <row r="372" spans="1:5" ht="12.75">
      <c r="A372" s="84"/>
      <c r="B372" s="85"/>
      <c r="C372" s="85"/>
      <c r="D372" s="85"/>
      <c r="E372" s="84"/>
    </row>
    <row r="373" spans="1:5" ht="12.75">
      <c r="A373" s="84"/>
      <c r="B373" s="85"/>
      <c r="C373" s="85"/>
      <c r="D373" s="85"/>
      <c r="E373" s="84"/>
    </row>
    <row r="374" spans="1:5" ht="12.75">
      <c r="A374" s="84"/>
      <c r="B374" s="85"/>
      <c r="C374" s="85"/>
      <c r="D374" s="85"/>
      <c r="E374" s="84"/>
    </row>
    <row r="375" spans="1:5" ht="12.75">
      <c r="A375" s="87"/>
      <c r="B375" s="93"/>
      <c r="C375" s="88"/>
      <c r="D375" s="87"/>
      <c r="E375" s="87"/>
    </row>
    <row r="376" spans="1:5" ht="12.75">
      <c r="A376" s="84"/>
      <c r="B376" s="94"/>
      <c r="C376" s="85"/>
      <c r="D376" s="84"/>
      <c r="E376" s="84"/>
    </row>
    <row r="377" spans="1:5" ht="12.75">
      <c r="A377" s="84"/>
      <c r="B377" s="94"/>
      <c r="C377" s="85"/>
      <c r="D377" s="84"/>
      <c r="E377" s="84"/>
    </row>
    <row r="378" spans="1:5" ht="12.75">
      <c r="A378" s="87"/>
      <c r="B378" s="88"/>
      <c r="C378" s="88"/>
      <c r="D378" s="88"/>
      <c r="E378" s="87"/>
    </row>
    <row r="379" spans="1:5" ht="12.75">
      <c r="A379" s="87"/>
      <c r="B379" s="88"/>
      <c r="C379" s="88"/>
      <c r="D379" s="88"/>
      <c r="E379" s="87"/>
    </row>
    <row r="380" spans="1:5" ht="12.75">
      <c r="A380" s="84"/>
      <c r="B380" s="85"/>
      <c r="C380" s="85"/>
      <c r="D380" s="85"/>
      <c r="E380" s="84"/>
    </row>
    <row r="381" spans="1:5" ht="12.75">
      <c r="A381" s="84"/>
      <c r="B381" s="85"/>
      <c r="C381" s="85"/>
      <c r="D381" s="85"/>
      <c r="E381" s="84"/>
    </row>
    <row r="382" spans="1:5" ht="12.75">
      <c r="A382" s="87"/>
      <c r="B382" s="88"/>
      <c r="C382" s="88"/>
      <c r="D382" s="88"/>
      <c r="E382" s="87"/>
    </row>
    <row r="383" spans="1:5" ht="12.75">
      <c r="A383" s="87"/>
      <c r="B383" s="88"/>
      <c r="C383" s="88"/>
      <c r="D383" s="88"/>
      <c r="E383" s="87"/>
    </row>
    <row r="384" spans="1:5" ht="12.75">
      <c r="A384" s="84"/>
      <c r="B384" s="85"/>
      <c r="C384" s="85"/>
      <c r="D384" s="85"/>
      <c r="E384" s="84"/>
    </row>
    <row r="385" spans="1:5" ht="12.75">
      <c r="A385" s="84"/>
      <c r="B385" s="85"/>
      <c r="C385" s="85"/>
      <c r="D385" s="85"/>
      <c r="E385" s="84"/>
    </row>
    <row r="386" spans="1:5" ht="12.75">
      <c r="A386" s="84"/>
      <c r="B386" s="85"/>
      <c r="C386" s="85"/>
      <c r="D386" s="85"/>
      <c r="E386" s="84"/>
    </row>
    <row r="387" spans="1:5" ht="12.75">
      <c r="A387" s="84"/>
      <c r="B387" s="85"/>
      <c r="C387" s="85"/>
      <c r="D387" s="85"/>
      <c r="E387" s="84"/>
    </row>
    <row r="388" spans="1:5" ht="12.75">
      <c r="A388" s="84"/>
      <c r="B388" s="85"/>
      <c r="C388" s="85"/>
      <c r="D388" s="85"/>
      <c r="E388" s="84"/>
    </row>
    <row r="389" spans="1:5" ht="12.75">
      <c r="A389" s="84"/>
      <c r="B389" s="85"/>
      <c r="C389" s="85"/>
      <c r="D389" s="85"/>
      <c r="E389" s="84"/>
    </row>
    <row r="390" spans="1:5" ht="12.75">
      <c r="A390" s="87"/>
      <c r="B390" s="88"/>
      <c r="C390" s="88"/>
      <c r="D390" s="88"/>
      <c r="E390" s="87"/>
    </row>
    <row r="391" spans="1:5" ht="12.75">
      <c r="A391" s="84"/>
      <c r="B391" s="85"/>
      <c r="C391" s="85"/>
      <c r="D391" s="85"/>
      <c r="E391" s="84"/>
    </row>
    <row r="392" spans="1:5" ht="12.75">
      <c r="A392" s="84"/>
      <c r="B392" s="85"/>
      <c r="C392" s="85"/>
      <c r="D392" s="85"/>
      <c r="E392" s="84"/>
    </row>
    <row r="393" spans="1:5" ht="12.75">
      <c r="A393" s="84"/>
      <c r="B393" s="85"/>
      <c r="C393" s="85"/>
      <c r="D393" s="85"/>
      <c r="E393" s="84"/>
    </row>
    <row r="394" spans="1:5" ht="12.75">
      <c r="A394" s="84"/>
      <c r="B394" s="85"/>
      <c r="C394" s="85"/>
      <c r="D394" s="85"/>
      <c r="E394" s="84"/>
    </row>
    <row r="395" spans="1:5" ht="12.75">
      <c r="A395" s="84"/>
      <c r="B395" s="85"/>
      <c r="C395" s="85"/>
      <c r="D395" s="85"/>
      <c r="E395" s="84"/>
    </row>
    <row r="396" spans="1:5" ht="12.75">
      <c r="A396" s="84"/>
      <c r="B396" s="85"/>
      <c r="C396" s="85"/>
      <c r="D396" s="85"/>
      <c r="E396" s="84"/>
    </row>
    <row r="397" spans="1:5" ht="12.75">
      <c r="A397" s="84"/>
      <c r="B397" s="85"/>
      <c r="C397" s="85"/>
      <c r="D397" s="85"/>
      <c r="E397" s="84"/>
    </row>
    <row r="398" spans="1:5" ht="12.75">
      <c r="A398" s="84"/>
      <c r="B398" s="85"/>
      <c r="C398" s="85"/>
      <c r="D398" s="85"/>
      <c r="E398" s="84"/>
    </row>
    <row r="399" spans="1:5" ht="12.75">
      <c r="A399" s="84"/>
      <c r="B399" s="85"/>
      <c r="C399" s="85"/>
      <c r="D399" s="85"/>
      <c r="E399" s="84"/>
    </row>
    <row r="400" spans="1:5" ht="12.75">
      <c r="A400" s="84"/>
      <c r="B400" s="85"/>
      <c r="C400" s="85"/>
      <c r="D400" s="85"/>
      <c r="E400" s="84"/>
    </row>
    <row r="401" spans="1:5" ht="12.75">
      <c r="A401" s="84"/>
      <c r="B401" s="85"/>
      <c r="C401" s="85"/>
      <c r="D401" s="85"/>
      <c r="E401" s="84"/>
    </row>
    <row r="402" spans="1:5" ht="12.75">
      <c r="A402" s="84"/>
      <c r="B402" s="85"/>
      <c r="C402" s="85"/>
      <c r="D402" s="85"/>
      <c r="E402" s="84"/>
    </row>
    <row r="403" spans="1:5" ht="12.75">
      <c r="A403" s="84"/>
      <c r="B403" s="85"/>
      <c r="C403" s="85"/>
      <c r="D403" s="85"/>
      <c r="E403" s="84"/>
    </row>
    <row r="404" spans="1:5" ht="12.75">
      <c r="A404" s="84"/>
      <c r="B404" s="85"/>
      <c r="C404" s="85"/>
      <c r="D404" s="85"/>
      <c r="E404" s="84"/>
    </row>
    <row r="405" spans="1:5" ht="12.75">
      <c r="A405" s="84"/>
      <c r="B405" s="85"/>
      <c r="C405" s="85"/>
      <c r="D405" s="85"/>
      <c r="E405" s="84"/>
    </row>
    <row r="406" spans="1:5" ht="12.75">
      <c r="A406" s="87"/>
      <c r="B406" s="98"/>
      <c r="C406" s="88"/>
      <c r="D406" s="88"/>
      <c r="E406" s="87"/>
    </row>
    <row r="407" spans="1:5" ht="12.75">
      <c r="A407" s="84"/>
      <c r="B407" s="91"/>
      <c r="C407" s="85"/>
      <c r="D407" s="85"/>
      <c r="E407" s="84"/>
    </row>
    <row r="408" spans="1:5" ht="12.75">
      <c r="A408" s="87"/>
      <c r="B408" s="88"/>
      <c r="C408" s="88"/>
      <c r="D408" s="88"/>
      <c r="E408" s="87"/>
    </row>
    <row r="409" spans="1:5" ht="12.75">
      <c r="A409" s="84"/>
      <c r="B409" s="85"/>
      <c r="C409" s="85"/>
      <c r="D409" s="85"/>
      <c r="E409" s="84"/>
    </row>
    <row r="410" spans="1:5" ht="12.75">
      <c r="A410" s="84"/>
      <c r="B410" s="85"/>
      <c r="C410" s="85"/>
      <c r="D410" s="85"/>
      <c r="E410" s="84"/>
    </row>
    <row r="411" spans="1:5" ht="12.75">
      <c r="A411" s="84"/>
      <c r="B411" s="85"/>
      <c r="C411" s="85"/>
      <c r="D411" s="85"/>
      <c r="E411" s="84"/>
    </row>
    <row r="412" spans="1:5" ht="12.75">
      <c r="A412" s="84"/>
      <c r="B412" s="85"/>
      <c r="C412" s="85"/>
      <c r="D412" s="85"/>
      <c r="E412" s="84"/>
    </row>
    <row r="413" spans="1:5" ht="12.75">
      <c r="A413" s="84"/>
      <c r="B413" s="85"/>
      <c r="C413" s="85"/>
      <c r="D413" s="85"/>
      <c r="E413" s="84"/>
    </row>
    <row r="414" spans="1:5" ht="12.75">
      <c r="A414" s="84"/>
      <c r="B414" s="85"/>
      <c r="C414" s="85"/>
      <c r="D414" s="85"/>
      <c r="E414" s="84"/>
    </row>
    <row r="415" spans="1:5" ht="12.75">
      <c r="A415" s="84"/>
      <c r="B415" s="85"/>
      <c r="C415" s="85"/>
      <c r="D415" s="85"/>
      <c r="E415" s="84"/>
    </row>
    <row r="416" spans="1:5" ht="12.75">
      <c r="A416" s="84"/>
      <c r="B416" s="85"/>
      <c r="C416" s="85"/>
      <c r="D416" s="85"/>
      <c r="E416" s="84"/>
    </row>
    <row r="417" spans="1:5" ht="12.75">
      <c r="A417" s="84"/>
      <c r="B417" s="85"/>
      <c r="C417" s="85"/>
      <c r="D417" s="85"/>
      <c r="E417" s="84"/>
    </row>
    <row r="418" spans="1:5" ht="12.75">
      <c r="A418" s="84"/>
      <c r="B418" s="85"/>
      <c r="C418" s="85"/>
      <c r="D418" s="85"/>
      <c r="E418" s="84"/>
    </row>
    <row r="419" spans="1:5" ht="12.75">
      <c r="A419" s="84"/>
      <c r="B419" s="85"/>
      <c r="C419" s="85"/>
      <c r="D419" s="85"/>
      <c r="E419" s="84"/>
    </row>
    <row r="420" spans="1:5" ht="12.75">
      <c r="A420" s="84"/>
      <c r="B420" s="85"/>
      <c r="C420" s="85"/>
      <c r="D420" s="85"/>
      <c r="E420" s="84"/>
    </row>
    <row r="421" spans="1:5" ht="12.75">
      <c r="A421" s="87"/>
      <c r="B421" s="98"/>
      <c r="C421" s="88"/>
      <c r="D421" s="88"/>
      <c r="E421" s="87"/>
    </row>
    <row r="422" spans="1:5" ht="12.75">
      <c r="A422" s="84"/>
      <c r="B422" s="91"/>
      <c r="C422" s="85"/>
      <c r="D422" s="85"/>
      <c r="E422" s="84"/>
    </row>
    <row r="423" spans="1:5" ht="12.75">
      <c r="A423" s="84"/>
      <c r="B423" s="91"/>
      <c r="C423" s="85"/>
      <c r="D423" s="85"/>
      <c r="E423" s="84"/>
    </row>
    <row r="424" spans="1:5" ht="12.75">
      <c r="A424" s="84"/>
      <c r="B424" s="91"/>
      <c r="C424" s="85"/>
      <c r="D424" s="85"/>
      <c r="E424" s="84"/>
    </row>
    <row r="425" spans="1:5" ht="12.75">
      <c r="A425" s="84"/>
      <c r="B425" s="91"/>
      <c r="C425" s="85"/>
      <c r="D425" s="85"/>
      <c r="E425" s="84"/>
    </row>
    <row r="426" spans="1:5" ht="12.75">
      <c r="A426" s="87"/>
      <c r="B426" s="98"/>
      <c r="C426" s="87"/>
      <c r="D426" s="87"/>
      <c r="E426" s="87"/>
    </row>
    <row r="427" spans="1:5" ht="12.75">
      <c r="A427" s="87"/>
      <c r="B427" s="98"/>
      <c r="C427" s="87"/>
      <c r="D427" s="87"/>
      <c r="E427" s="87"/>
    </row>
    <row r="428" spans="1:5" ht="12.75">
      <c r="A428" s="84"/>
      <c r="B428" s="91"/>
      <c r="C428" s="84"/>
      <c r="D428" s="84"/>
      <c r="E428" s="84"/>
    </row>
    <row r="429" spans="1:5" ht="12.75">
      <c r="A429" s="84"/>
      <c r="B429" s="91"/>
      <c r="C429" s="85"/>
      <c r="D429" s="85"/>
      <c r="E429" s="84"/>
    </row>
    <row r="430" spans="1:5" ht="12.75">
      <c r="A430" s="84"/>
      <c r="B430" s="91"/>
      <c r="C430" s="85"/>
      <c r="D430" s="85"/>
      <c r="E430" s="84"/>
    </row>
    <row r="431" spans="1:5" ht="12.75">
      <c r="A431" s="84"/>
      <c r="B431" s="91"/>
      <c r="C431" s="85"/>
      <c r="D431" s="85"/>
      <c r="E431" s="84"/>
    </row>
    <row r="432" spans="1:5" ht="12.75">
      <c r="A432" s="84"/>
      <c r="B432" s="91"/>
      <c r="C432" s="85"/>
      <c r="D432" s="85"/>
      <c r="E432" s="84"/>
    </row>
    <row r="433" spans="1:5" ht="12.75">
      <c r="A433" s="87"/>
      <c r="B433" s="98"/>
      <c r="C433" s="88"/>
      <c r="D433" s="88"/>
      <c r="E433" s="87"/>
    </row>
    <row r="434" spans="1:5" ht="12.75">
      <c r="A434" s="84"/>
      <c r="B434" s="91"/>
      <c r="C434" s="85"/>
      <c r="D434" s="85"/>
      <c r="E434" s="84"/>
    </row>
    <row r="435" spans="1:5" ht="12.75">
      <c r="A435" s="84"/>
      <c r="B435" s="91"/>
      <c r="C435" s="85"/>
      <c r="D435" s="85"/>
      <c r="E435" s="84"/>
    </row>
    <row r="436" spans="1:5" ht="12.75">
      <c r="A436" s="84"/>
      <c r="B436" s="91"/>
      <c r="C436" s="85"/>
      <c r="D436" s="85"/>
      <c r="E436" s="84"/>
    </row>
    <row r="437" spans="1:5" ht="12.75">
      <c r="A437" s="84"/>
      <c r="B437" s="91"/>
      <c r="C437" s="85"/>
      <c r="D437" s="85"/>
      <c r="E437" s="84"/>
    </row>
    <row r="438" spans="1:5" ht="12.75">
      <c r="A438" s="84"/>
      <c r="B438" s="91"/>
      <c r="C438" s="85"/>
      <c r="D438" s="85"/>
      <c r="E438" s="84"/>
    </row>
    <row r="439" spans="1:5" ht="12.75">
      <c r="A439" s="84"/>
      <c r="B439" s="91"/>
      <c r="C439" s="85"/>
      <c r="D439" s="85"/>
      <c r="E439" s="84"/>
    </row>
    <row r="440" spans="1:5" ht="12.75">
      <c r="A440" s="84"/>
      <c r="B440" s="91"/>
      <c r="C440" s="85"/>
      <c r="D440" s="85"/>
      <c r="E440" s="84"/>
    </row>
    <row r="441" spans="1:5" ht="12.75">
      <c r="A441" s="84"/>
      <c r="B441" s="91"/>
      <c r="C441" s="85"/>
      <c r="D441" s="85"/>
      <c r="E441" s="84"/>
    </row>
    <row r="442" spans="1:5" ht="12.75">
      <c r="A442" s="87"/>
      <c r="B442" s="91"/>
      <c r="C442" s="85"/>
      <c r="D442" s="85"/>
      <c r="E442" s="87"/>
    </row>
  </sheetData>
  <sheetProtection selectLockedCells="1" selectUnlockedCells="1"/>
  <mergeCells count="3">
    <mergeCell ref="A10:E10"/>
    <mergeCell ref="A11:E11"/>
    <mergeCell ref="A15:C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2"/>
  <sheetViews>
    <sheetView tabSelected="1" workbookViewId="0" topLeftCell="A1">
      <selection activeCell="F161" sqref="F161"/>
    </sheetView>
  </sheetViews>
  <sheetFormatPr defaultColWidth="9.140625" defaultRowHeight="12.75"/>
  <cols>
    <col min="1" max="1" width="112.140625" style="0" customWidth="1"/>
    <col min="2" max="2" width="8.57421875" style="0" customWidth="1"/>
    <col min="3" max="3" width="11.7109375" style="0" customWidth="1"/>
    <col min="4" max="4" width="0" style="0" hidden="1" customWidth="1"/>
    <col min="5" max="5" width="8.57421875" style="0" customWidth="1"/>
    <col min="6" max="6" width="10.28125" style="0" customWidth="1"/>
  </cols>
  <sheetData>
    <row r="2" ht="12.75">
      <c r="A2" s="5" t="s">
        <v>204</v>
      </c>
    </row>
    <row r="3" ht="12.75">
      <c r="A3" s="5" t="s">
        <v>1</v>
      </c>
    </row>
    <row r="4" ht="12.75">
      <c r="A4" s="5" t="s">
        <v>2</v>
      </c>
    </row>
    <row r="5" ht="12.75">
      <c r="A5" s="5"/>
    </row>
    <row r="6" ht="12.75">
      <c r="A6" s="5"/>
    </row>
    <row r="7" ht="12.75">
      <c r="A7" s="99" t="s">
        <v>205</v>
      </c>
    </row>
    <row r="8" ht="12.75">
      <c r="A8" s="99"/>
    </row>
    <row r="9" ht="12.75">
      <c r="A9" s="3" t="s">
        <v>206</v>
      </c>
    </row>
    <row r="10" spans="1:6" ht="12.75">
      <c r="A10" s="4" t="s">
        <v>207</v>
      </c>
      <c r="B10" s="4"/>
      <c r="C10" s="4"/>
      <c r="D10" s="4"/>
      <c r="E10" s="4"/>
      <c r="F10" s="4"/>
    </row>
    <row r="11" spans="1:6" ht="12.75">
      <c r="A11" s="4" t="s">
        <v>6</v>
      </c>
      <c r="B11" s="4"/>
      <c r="C11" s="4"/>
      <c r="D11" s="4"/>
      <c r="E11" s="4"/>
      <c r="F11" s="4"/>
    </row>
    <row r="14" ht="12.75">
      <c r="A14" s="5" t="s">
        <v>7</v>
      </c>
    </row>
    <row r="15" spans="1:5" ht="12.75">
      <c r="A15" s="6" t="s">
        <v>8</v>
      </c>
      <c r="B15" s="6"/>
      <c r="C15" s="6"/>
      <c r="D15" s="5"/>
      <c r="E15" s="5"/>
    </row>
    <row r="16" spans="1:6" ht="12.75">
      <c r="A16" s="7" t="s">
        <v>9</v>
      </c>
      <c r="B16" s="8" t="s">
        <v>10</v>
      </c>
      <c r="C16" s="100" t="s">
        <v>208</v>
      </c>
      <c r="D16" s="101"/>
      <c r="E16" s="7" t="s">
        <v>12</v>
      </c>
      <c r="F16" s="9" t="s">
        <v>13</v>
      </c>
    </row>
    <row r="17" spans="1:6" ht="12.75">
      <c r="A17" s="10"/>
      <c r="B17" s="11" t="s">
        <v>14</v>
      </c>
      <c r="C17" s="102" t="s">
        <v>209</v>
      </c>
      <c r="D17" s="103"/>
      <c r="E17" s="10" t="s">
        <v>16</v>
      </c>
      <c r="F17" s="12" t="s">
        <v>17</v>
      </c>
    </row>
    <row r="18" spans="1:6" ht="12.75">
      <c r="A18" s="104" t="s">
        <v>210</v>
      </c>
      <c r="B18" s="105"/>
      <c r="C18" s="11"/>
      <c r="D18" s="10"/>
      <c r="E18" s="16"/>
      <c r="F18" s="16">
        <f>F19</f>
        <v>5469.9</v>
      </c>
    </row>
    <row r="19" spans="1:6" ht="12.75">
      <c r="A19" s="106" t="s">
        <v>211</v>
      </c>
      <c r="B19" s="76" t="s">
        <v>19</v>
      </c>
      <c r="C19" s="15"/>
      <c r="D19" s="10"/>
      <c r="E19" s="16"/>
      <c r="F19" s="16">
        <f>F20+F25+F39</f>
        <v>5469.9</v>
      </c>
    </row>
    <row r="20" spans="1:6" ht="12.75">
      <c r="A20" s="30" t="s">
        <v>20</v>
      </c>
      <c r="B20" s="18" t="s">
        <v>21</v>
      </c>
      <c r="C20" s="19"/>
      <c r="D20" s="10"/>
      <c r="E20" s="20"/>
      <c r="F20" s="16">
        <f>F21</f>
        <v>1203.1</v>
      </c>
    </row>
    <row r="21" spans="1:6" ht="12.75">
      <c r="A21" s="22" t="s">
        <v>22</v>
      </c>
      <c r="B21" s="23" t="s">
        <v>21</v>
      </c>
      <c r="C21" s="23" t="s">
        <v>23</v>
      </c>
      <c r="D21" s="24"/>
      <c r="E21" s="25"/>
      <c r="F21" s="42">
        <f>F23</f>
        <v>1203.1</v>
      </c>
    </row>
    <row r="22" spans="1:6" ht="12.75">
      <c r="A22" s="26" t="s">
        <v>24</v>
      </c>
      <c r="B22" s="23"/>
      <c r="C22" s="23"/>
      <c r="D22" s="24"/>
      <c r="E22" s="25"/>
      <c r="F22" s="42"/>
    </row>
    <row r="23" spans="1:6" ht="12.75">
      <c r="A23" s="22" t="s">
        <v>25</v>
      </c>
      <c r="B23" s="23" t="s">
        <v>21</v>
      </c>
      <c r="C23" s="23" t="s">
        <v>23</v>
      </c>
      <c r="D23" s="24"/>
      <c r="E23" s="24">
        <v>100</v>
      </c>
      <c r="F23" s="42">
        <f>F24</f>
        <v>1203.1</v>
      </c>
    </row>
    <row r="24" spans="1:6" ht="12.75">
      <c r="A24" s="27" t="s">
        <v>26</v>
      </c>
      <c r="B24" s="23" t="s">
        <v>21</v>
      </c>
      <c r="C24" s="23" t="s">
        <v>23</v>
      </c>
      <c r="D24" s="24"/>
      <c r="E24" s="24">
        <v>120</v>
      </c>
      <c r="F24" s="42">
        <v>1203.1</v>
      </c>
    </row>
    <row r="25" spans="1:6" ht="12.75">
      <c r="A25" s="28" t="s">
        <v>29</v>
      </c>
      <c r="B25" s="19" t="s">
        <v>30</v>
      </c>
      <c r="C25" s="19"/>
      <c r="D25" s="10"/>
      <c r="E25" s="20"/>
      <c r="F25" s="16">
        <f>F27+F31</f>
        <v>4194.799999999999</v>
      </c>
    </row>
    <row r="26" spans="1:6" ht="12.75">
      <c r="A26" s="107" t="s">
        <v>32</v>
      </c>
      <c r="B26" s="29"/>
      <c r="C26" s="19"/>
      <c r="D26" s="10"/>
      <c r="E26" s="20"/>
      <c r="F26" s="16"/>
    </row>
    <row r="27" spans="1:6" ht="12.75">
      <c r="A27" s="31" t="s">
        <v>33</v>
      </c>
      <c r="B27" s="32" t="s">
        <v>30</v>
      </c>
      <c r="C27" s="33" t="s">
        <v>34</v>
      </c>
      <c r="D27" s="34"/>
      <c r="E27" s="25"/>
      <c r="F27" s="16">
        <f>F29</f>
        <v>265.2</v>
      </c>
    </row>
    <row r="28" spans="1:6" ht="12.75">
      <c r="A28" s="26" t="s">
        <v>24</v>
      </c>
      <c r="B28" s="32"/>
      <c r="C28" s="33"/>
      <c r="D28" s="34"/>
      <c r="E28" s="25"/>
      <c r="F28" s="42"/>
    </row>
    <row r="29" spans="1:6" ht="12.75">
      <c r="A29" s="22" t="s">
        <v>25</v>
      </c>
      <c r="B29" s="35" t="s">
        <v>30</v>
      </c>
      <c r="C29" s="33" t="s">
        <v>34</v>
      </c>
      <c r="D29" s="34"/>
      <c r="E29" s="34">
        <v>100</v>
      </c>
      <c r="F29" s="42">
        <f>F30</f>
        <v>265.2</v>
      </c>
    </row>
    <row r="30" spans="1:6" ht="12.75">
      <c r="A30" s="27" t="s">
        <v>26</v>
      </c>
      <c r="B30" s="35" t="s">
        <v>30</v>
      </c>
      <c r="C30" s="33" t="s">
        <v>34</v>
      </c>
      <c r="D30" s="24"/>
      <c r="E30" s="24">
        <v>120</v>
      </c>
      <c r="F30" s="42">
        <v>265.2</v>
      </c>
    </row>
    <row r="31" spans="1:6" ht="12.75">
      <c r="A31" s="36" t="s">
        <v>35</v>
      </c>
      <c r="B31" s="37" t="s">
        <v>30</v>
      </c>
      <c r="C31" s="37" t="s">
        <v>36</v>
      </c>
      <c r="D31" s="24"/>
      <c r="E31" s="25"/>
      <c r="F31" s="16">
        <f>F33+F35+F37</f>
        <v>3929.5999999999995</v>
      </c>
    </row>
    <row r="32" spans="1:6" ht="12.75">
      <c r="A32" s="26" t="s">
        <v>24</v>
      </c>
      <c r="B32" s="38"/>
      <c r="C32" s="37"/>
      <c r="D32" s="24"/>
      <c r="E32" s="25"/>
      <c r="F32" s="42"/>
    </row>
    <row r="33" spans="1:6" ht="12.75">
      <c r="A33" s="22" t="s">
        <v>25</v>
      </c>
      <c r="B33" s="35" t="s">
        <v>30</v>
      </c>
      <c r="C33" s="37" t="s">
        <v>36</v>
      </c>
      <c r="D33" s="24"/>
      <c r="E33" s="24">
        <v>100</v>
      </c>
      <c r="F33" s="42">
        <f>F34</f>
        <v>1719.9999999999998</v>
      </c>
    </row>
    <row r="34" spans="1:6" ht="12.75">
      <c r="A34" s="27" t="s">
        <v>26</v>
      </c>
      <c r="B34" s="35" t="s">
        <v>30</v>
      </c>
      <c r="C34" s="37" t="s">
        <v>36</v>
      </c>
      <c r="D34" s="24"/>
      <c r="E34" s="24">
        <v>120</v>
      </c>
      <c r="F34" s="42">
        <f>SUM(функц!E35)</f>
        <v>1719.9999999999998</v>
      </c>
    </row>
    <row r="35" spans="1:6" ht="12.75">
      <c r="A35" s="27" t="s">
        <v>37</v>
      </c>
      <c r="B35" s="35" t="s">
        <v>30</v>
      </c>
      <c r="C35" s="37" t="s">
        <v>36</v>
      </c>
      <c r="D35" s="24"/>
      <c r="E35" s="24">
        <v>200</v>
      </c>
      <c r="F35" s="42">
        <f>F36</f>
        <v>2169.6</v>
      </c>
    </row>
    <row r="36" spans="1:6" ht="12.75">
      <c r="A36" s="27" t="s">
        <v>38</v>
      </c>
      <c r="B36" s="35" t="s">
        <v>30</v>
      </c>
      <c r="C36" s="37" t="s">
        <v>36</v>
      </c>
      <c r="D36" s="24"/>
      <c r="E36" s="24">
        <v>240</v>
      </c>
      <c r="F36" s="42">
        <f>SUM(функц!E37)</f>
        <v>2169.6</v>
      </c>
    </row>
    <row r="37" spans="1:6" ht="12.75">
      <c r="A37" s="27" t="s">
        <v>39</v>
      </c>
      <c r="B37" s="35" t="s">
        <v>30</v>
      </c>
      <c r="C37" s="37" t="s">
        <v>36</v>
      </c>
      <c r="D37" s="108"/>
      <c r="E37" s="24">
        <v>800</v>
      </c>
      <c r="F37" s="25">
        <f>F38</f>
        <v>40</v>
      </c>
    </row>
    <row r="38" spans="1:6" ht="12.75">
      <c r="A38" s="27" t="s">
        <v>40</v>
      </c>
      <c r="B38" s="35" t="s">
        <v>30</v>
      </c>
      <c r="C38" s="37" t="s">
        <v>36</v>
      </c>
      <c r="D38" s="108"/>
      <c r="E38" s="108">
        <v>850</v>
      </c>
      <c r="F38" s="25">
        <v>40</v>
      </c>
    </row>
    <row r="39" spans="1:6" ht="12.75">
      <c r="A39" s="13" t="s">
        <v>41</v>
      </c>
      <c r="B39" s="39" t="s">
        <v>42</v>
      </c>
      <c r="C39" s="23"/>
      <c r="D39" s="24"/>
      <c r="E39" s="24"/>
      <c r="F39" s="16">
        <v>72</v>
      </c>
    </row>
    <row r="40" spans="1:6" ht="12.75">
      <c r="A40" s="26" t="s">
        <v>43</v>
      </c>
      <c r="B40" s="32"/>
      <c r="C40" s="32"/>
      <c r="D40" s="41"/>
      <c r="E40" s="41"/>
      <c r="F40" s="42"/>
    </row>
    <row r="41" spans="1:6" ht="12.75">
      <c r="A41" s="22" t="s">
        <v>44</v>
      </c>
      <c r="B41" s="32" t="s">
        <v>42</v>
      </c>
      <c r="C41" s="32" t="s">
        <v>45</v>
      </c>
      <c r="D41" s="41"/>
      <c r="E41" s="41"/>
      <c r="F41" s="42">
        <v>72</v>
      </c>
    </row>
    <row r="42" spans="1:6" ht="12.75">
      <c r="A42" s="27" t="s">
        <v>39</v>
      </c>
      <c r="B42" s="35" t="s">
        <v>42</v>
      </c>
      <c r="C42" s="32" t="s">
        <v>45</v>
      </c>
      <c r="D42" s="66"/>
      <c r="E42" s="66">
        <v>800</v>
      </c>
      <c r="F42" s="42">
        <v>72</v>
      </c>
    </row>
    <row r="43" spans="1:6" ht="12.75">
      <c r="A43" s="27" t="s">
        <v>46</v>
      </c>
      <c r="B43" s="32" t="s">
        <v>42</v>
      </c>
      <c r="C43" s="32" t="s">
        <v>45</v>
      </c>
      <c r="D43" s="41"/>
      <c r="E43" s="41">
        <v>850</v>
      </c>
      <c r="F43" s="42">
        <v>72</v>
      </c>
    </row>
    <row r="44" spans="1:6" ht="12.75">
      <c r="A44" s="28" t="s">
        <v>212</v>
      </c>
      <c r="B44" s="29"/>
      <c r="C44" s="109"/>
      <c r="D44" s="7"/>
      <c r="E44" s="110"/>
      <c r="F44" s="16">
        <f>SUM(F45+F99+F186+F193+F216+F110+F161+F178+F204+F220)</f>
        <v>79444.59999999999</v>
      </c>
    </row>
    <row r="45" spans="1:6" ht="12.75">
      <c r="A45" s="13" t="s">
        <v>211</v>
      </c>
      <c r="B45" s="18" t="s">
        <v>19</v>
      </c>
      <c r="C45" s="61"/>
      <c r="D45" s="7"/>
      <c r="E45" s="20"/>
      <c r="F45" s="16">
        <f>F46+F81+F77</f>
        <v>11394.399999999998</v>
      </c>
    </row>
    <row r="46" spans="1:6" ht="12.75">
      <c r="A46" s="28" t="s">
        <v>213</v>
      </c>
      <c r="B46" s="19" t="s">
        <v>48</v>
      </c>
      <c r="C46" s="39"/>
      <c r="D46" s="7"/>
      <c r="E46" s="44"/>
      <c r="F46" s="16">
        <f>F47+F66+F63</f>
        <v>10824.399999999998</v>
      </c>
    </row>
    <row r="47" spans="1:6" ht="12.75">
      <c r="A47" s="30" t="s">
        <v>49</v>
      </c>
      <c r="B47" s="19" t="s">
        <v>48</v>
      </c>
      <c r="C47" s="39"/>
      <c r="D47" s="10"/>
      <c r="E47" s="20"/>
      <c r="F47" s="16">
        <f>F48+F53</f>
        <v>9087.599999999999</v>
      </c>
    </row>
    <row r="48" spans="1:6" ht="12.75">
      <c r="A48" s="69" t="s">
        <v>214</v>
      </c>
      <c r="B48" s="39" t="s">
        <v>48</v>
      </c>
      <c r="C48" s="23" t="s">
        <v>52</v>
      </c>
      <c r="D48" s="40"/>
      <c r="E48" s="20"/>
      <c r="F48" s="16">
        <f>F51</f>
        <v>1532.1999999999998</v>
      </c>
    </row>
    <row r="49" spans="1:6" ht="12.75">
      <c r="A49" s="72" t="s">
        <v>215</v>
      </c>
      <c r="B49" s="39"/>
      <c r="C49" s="23"/>
      <c r="D49" s="40"/>
      <c r="E49" s="20"/>
      <c r="F49" s="16"/>
    </row>
    <row r="50" spans="1:6" ht="12.75">
      <c r="A50" s="26" t="s">
        <v>24</v>
      </c>
      <c r="B50" s="39"/>
      <c r="C50" s="39"/>
      <c r="D50" s="40"/>
      <c r="E50" s="20"/>
      <c r="F50" s="16"/>
    </row>
    <row r="51" spans="1:6" ht="12.75">
      <c r="A51" s="22" t="s">
        <v>25</v>
      </c>
      <c r="B51" s="23" t="s">
        <v>48</v>
      </c>
      <c r="C51" s="23" t="s">
        <v>52</v>
      </c>
      <c r="D51" s="24"/>
      <c r="E51" s="24">
        <v>100</v>
      </c>
      <c r="F51" s="42">
        <f>F52</f>
        <v>1532.1999999999998</v>
      </c>
    </row>
    <row r="52" spans="1:6" ht="12.75">
      <c r="A52" s="27" t="s">
        <v>26</v>
      </c>
      <c r="B52" s="23" t="s">
        <v>48</v>
      </c>
      <c r="C52" s="23" t="s">
        <v>52</v>
      </c>
      <c r="D52" s="24"/>
      <c r="E52" s="24">
        <v>120</v>
      </c>
      <c r="F52" s="42">
        <f>SUM(функц!E51)</f>
        <v>1532.1999999999998</v>
      </c>
    </row>
    <row r="53" spans="1:6" ht="12.75">
      <c r="A53" s="69" t="s">
        <v>214</v>
      </c>
      <c r="B53" s="61" t="s">
        <v>48</v>
      </c>
      <c r="C53" s="23" t="s">
        <v>54</v>
      </c>
      <c r="D53" s="40"/>
      <c r="E53" s="40"/>
      <c r="F53" s="16">
        <f>F56+F58+F60</f>
        <v>7555.4</v>
      </c>
    </row>
    <row r="54" spans="1:6" ht="12.75">
      <c r="A54" s="72" t="s">
        <v>216</v>
      </c>
      <c r="B54" s="61"/>
      <c r="C54" s="111"/>
      <c r="D54" s="40"/>
      <c r="E54" s="40"/>
      <c r="F54" s="42"/>
    </row>
    <row r="55" spans="1:6" ht="12.75">
      <c r="A55" s="26" t="s">
        <v>24</v>
      </c>
      <c r="B55" s="61"/>
      <c r="C55" s="61"/>
      <c r="D55" s="40"/>
      <c r="E55" s="40"/>
      <c r="F55" s="42"/>
    </row>
    <row r="56" spans="1:6" ht="12.75">
      <c r="A56" s="22" t="s">
        <v>25</v>
      </c>
      <c r="B56" s="23" t="s">
        <v>48</v>
      </c>
      <c r="C56" s="23" t="s">
        <v>54</v>
      </c>
      <c r="D56" s="24"/>
      <c r="E56" s="24">
        <v>100</v>
      </c>
      <c r="F56" s="42">
        <v>6149.4</v>
      </c>
    </row>
    <row r="57" spans="1:6" ht="12.75">
      <c r="A57" s="27" t="s">
        <v>26</v>
      </c>
      <c r="B57" s="23" t="s">
        <v>48</v>
      </c>
      <c r="C57" s="23" t="s">
        <v>54</v>
      </c>
      <c r="D57" s="24"/>
      <c r="E57" s="24">
        <v>120</v>
      </c>
      <c r="F57" s="42">
        <v>6149.4</v>
      </c>
    </row>
    <row r="58" spans="1:6" ht="12.75">
      <c r="A58" s="27" t="s">
        <v>37</v>
      </c>
      <c r="B58" s="23" t="s">
        <v>48</v>
      </c>
      <c r="C58" s="23" t="s">
        <v>54</v>
      </c>
      <c r="D58" s="24"/>
      <c r="E58" s="24">
        <v>200</v>
      </c>
      <c r="F58" s="42">
        <f>F59</f>
        <v>1405</v>
      </c>
    </row>
    <row r="59" spans="1:6" ht="12.75">
      <c r="A59" s="27" t="s">
        <v>38</v>
      </c>
      <c r="B59" s="23" t="s">
        <v>48</v>
      </c>
      <c r="C59" s="23" t="s">
        <v>54</v>
      </c>
      <c r="D59" s="24"/>
      <c r="E59" s="24">
        <v>240</v>
      </c>
      <c r="F59" s="42">
        <f>SUM(функц!E58)</f>
        <v>1405</v>
      </c>
    </row>
    <row r="60" spans="1:6" ht="12.75">
      <c r="A60" s="27" t="s">
        <v>39</v>
      </c>
      <c r="B60" s="23" t="s">
        <v>48</v>
      </c>
      <c r="C60" s="23" t="s">
        <v>54</v>
      </c>
      <c r="D60" s="24"/>
      <c r="E60" s="24">
        <v>800</v>
      </c>
      <c r="F60" s="42">
        <v>1</v>
      </c>
    </row>
    <row r="61" spans="1:6" ht="12.75">
      <c r="A61" s="27" t="s">
        <v>40</v>
      </c>
      <c r="B61" s="23" t="s">
        <v>48</v>
      </c>
      <c r="C61" s="23" t="s">
        <v>54</v>
      </c>
      <c r="D61" s="24"/>
      <c r="E61" s="24">
        <v>850</v>
      </c>
      <c r="F61" s="42">
        <v>1</v>
      </c>
    </row>
    <row r="62" spans="1:6" ht="12.75">
      <c r="A62" s="45" t="s">
        <v>56</v>
      </c>
      <c r="B62" s="61"/>
      <c r="C62" s="61"/>
      <c r="D62" s="70"/>
      <c r="E62" s="70"/>
      <c r="F62" s="25"/>
    </row>
    <row r="63" spans="1:6" ht="12.75">
      <c r="A63" s="46" t="s">
        <v>57</v>
      </c>
      <c r="B63" s="37" t="s">
        <v>48</v>
      </c>
      <c r="C63" s="37" t="s">
        <v>58</v>
      </c>
      <c r="D63" s="54"/>
      <c r="E63" s="54"/>
      <c r="F63" s="20">
        <v>6</v>
      </c>
    </row>
    <row r="64" spans="1:6" ht="12.75">
      <c r="A64" s="27" t="s">
        <v>37</v>
      </c>
      <c r="B64" s="37" t="s">
        <v>48</v>
      </c>
      <c r="C64" s="37" t="s">
        <v>58</v>
      </c>
      <c r="D64" s="52"/>
      <c r="E64" s="52">
        <v>200</v>
      </c>
      <c r="F64" s="42">
        <v>6</v>
      </c>
    </row>
    <row r="65" spans="1:6" ht="12.75">
      <c r="A65" s="55" t="s">
        <v>38</v>
      </c>
      <c r="B65" s="37" t="s">
        <v>48</v>
      </c>
      <c r="C65" s="37" t="s">
        <v>58</v>
      </c>
      <c r="D65" s="54"/>
      <c r="E65" s="54">
        <v>240</v>
      </c>
      <c r="F65" s="42">
        <v>6</v>
      </c>
    </row>
    <row r="66" spans="1:6" ht="12.75">
      <c r="A66" s="56" t="s">
        <v>59</v>
      </c>
      <c r="B66" s="79"/>
      <c r="C66" s="53"/>
      <c r="D66" s="57"/>
      <c r="E66" s="57"/>
      <c r="F66" s="16">
        <f>F67</f>
        <v>1730.8</v>
      </c>
    </row>
    <row r="67" spans="1:6" ht="12.75">
      <c r="A67" s="58" t="s">
        <v>60</v>
      </c>
      <c r="B67" s="37" t="s">
        <v>48</v>
      </c>
      <c r="C67" s="53" t="s">
        <v>61</v>
      </c>
      <c r="D67" s="57"/>
      <c r="E67" s="57"/>
      <c r="F67" s="42">
        <f>F69+F71</f>
        <v>1730.8</v>
      </c>
    </row>
    <row r="68" spans="1:6" ht="12.75">
      <c r="A68" s="56" t="s">
        <v>24</v>
      </c>
      <c r="B68" s="112"/>
      <c r="C68" s="53"/>
      <c r="D68" s="57"/>
      <c r="E68" s="57"/>
      <c r="F68" s="42"/>
    </row>
    <row r="69" spans="1:6" ht="12.75">
      <c r="A69" s="58" t="s">
        <v>25</v>
      </c>
      <c r="B69" s="37" t="s">
        <v>48</v>
      </c>
      <c r="C69" s="53" t="s">
        <v>61</v>
      </c>
      <c r="D69" s="57"/>
      <c r="E69" s="57">
        <v>100</v>
      </c>
      <c r="F69" s="42">
        <f>F70</f>
        <v>1619.8</v>
      </c>
    </row>
    <row r="70" spans="1:6" ht="12.75">
      <c r="A70" s="31" t="s">
        <v>26</v>
      </c>
      <c r="B70" s="37" t="s">
        <v>48</v>
      </c>
      <c r="C70" s="53" t="s">
        <v>61</v>
      </c>
      <c r="D70" s="57"/>
      <c r="E70" s="57">
        <v>120</v>
      </c>
      <c r="F70" s="42">
        <f>1648.5-28.7</f>
        <v>1619.8</v>
      </c>
    </row>
    <row r="71" spans="1:6" ht="12.75">
      <c r="A71" s="31" t="s">
        <v>37</v>
      </c>
      <c r="B71" s="37" t="s">
        <v>48</v>
      </c>
      <c r="C71" s="53" t="s">
        <v>61</v>
      </c>
      <c r="D71" s="57"/>
      <c r="E71" s="57">
        <v>200</v>
      </c>
      <c r="F71" s="42">
        <f>F72</f>
        <v>111</v>
      </c>
    </row>
    <row r="72" spans="1:6" ht="12.75">
      <c r="A72" s="31" t="s">
        <v>38</v>
      </c>
      <c r="B72" s="37" t="s">
        <v>48</v>
      </c>
      <c r="C72" s="53" t="s">
        <v>61</v>
      </c>
      <c r="D72" s="57"/>
      <c r="E72" s="57">
        <v>240</v>
      </c>
      <c r="F72" s="42">
        <f>109.8+1.2</f>
        <v>111</v>
      </c>
    </row>
    <row r="73" spans="1:6" ht="12.75">
      <c r="A73" s="60" t="s">
        <v>217</v>
      </c>
      <c r="B73" s="61" t="s">
        <v>63</v>
      </c>
      <c r="C73" s="37"/>
      <c r="D73" s="57"/>
      <c r="E73" s="57"/>
      <c r="F73" s="20">
        <f>F74</f>
        <v>3369</v>
      </c>
    </row>
    <row r="74" spans="1:6" ht="12.75">
      <c r="A74" s="31" t="s">
        <v>64</v>
      </c>
      <c r="B74" s="37" t="s">
        <v>218</v>
      </c>
      <c r="C74" s="37" t="s">
        <v>65</v>
      </c>
      <c r="D74" s="57"/>
      <c r="E74" s="57"/>
      <c r="F74" s="25">
        <f>F75</f>
        <v>3369</v>
      </c>
    </row>
    <row r="75" spans="1:6" ht="12.75">
      <c r="A75" s="31" t="s">
        <v>37</v>
      </c>
      <c r="B75" s="37" t="s">
        <v>218</v>
      </c>
      <c r="C75" s="53" t="s">
        <v>65</v>
      </c>
      <c r="D75" s="57"/>
      <c r="E75" s="57">
        <v>200</v>
      </c>
      <c r="F75" s="42">
        <f>F76</f>
        <v>3369</v>
      </c>
    </row>
    <row r="76" spans="1:6" ht="12.75">
      <c r="A76" s="31" t="s">
        <v>38</v>
      </c>
      <c r="B76" s="37" t="s">
        <v>218</v>
      </c>
      <c r="C76" s="53" t="s">
        <v>65</v>
      </c>
      <c r="D76" s="57"/>
      <c r="E76" s="57">
        <v>240</v>
      </c>
      <c r="F76" s="42">
        <f>SUM(функц!E75)</f>
        <v>3369</v>
      </c>
    </row>
    <row r="77" spans="1:6" ht="12.75">
      <c r="A77" s="27" t="s">
        <v>66</v>
      </c>
      <c r="B77" s="23" t="s">
        <v>67</v>
      </c>
      <c r="C77" s="23"/>
      <c r="D77" s="24"/>
      <c r="E77" s="25"/>
      <c r="F77" s="25">
        <v>300</v>
      </c>
    </row>
    <row r="78" spans="1:6" ht="12.75">
      <c r="A78" s="27" t="s">
        <v>68</v>
      </c>
      <c r="B78" s="23" t="s">
        <v>67</v>
      </c>
      <c r="C78" s="23" t="s">
        <v>69</v>
      </c>
      <c r="D78" s="63"/>
      <c r="E78" s="25"/>
      <c r="F78" s="16">
        <v>300</v>
      </c>
    </row>
    <row r="79" spans="1:6" ht="12.75">
      <c r="A79" s="27" t="s">
        <v>39</v>
      </c>
      <c r="B79" s="23" t="s">
        <v>67</v>
      </c>
      <c r="C79" s="23" t="s">
        <v>69</v>
      </c>
      <c r="D79" s="64"/>
      <c r="E79" s="64">
        <v>800</v>
      </c>
      <c r="F79" s="42">
        <v>300</v>
      </c>
    </row>
    <row r="80" spans="1:6" ht="12.75">
      <c r="A80" s="27" t="s">
        <v>70</v>
      </c>
      <c r="B80" s="23" t="s">
        <v>67</v>
      </c>
      <c r="C80" s="23" t="s">
        <v>69</v>
      </c>
      <c r="D80" s="64"/>
      <c r="E80" s="64">
        <v>870</v>
      </c>
      <c r="F80" s="42">
        <v>300</v>
      </c>
    </row>
    <row r="81" spans="1:6" ht="12.75" customHeight="1">
      <c r="A81" s="13" t="s">
        <v>41</v>
      </c>
      <c r="B81" s="23" t="s">
        <v>42</v>
      </c>
      <c r="C81" s="23"/>
      <c r="D81" s="24"/>
      <c r="E81" s="25"/>
      <c r="F81" s="20">
        <f>F82+F85+F88+F91+F95</f>
        <v>270</v>
      </c>
    </row>
    <row r="82" spans="1:6" ht="12.75" customHeight="1">
      <c r="A82" s="113" t="s">
        <v>219</v>
      </c>
      <c r="B82" s="65" t="s">
        <v>42</v>
      </c>
      <c r="C82" s="23" t="s">
        <v>72</v>
      </c>
      <c r="D82" s="24"/>
      <c r="E82" s="25"/>
      <c r="F82" s="114">
        <f>F83</f>
        <v>70</v>
      </c>
    </row>
    <row r="83" spans="1:6" ht="12.75">
      <c r="A83" s="27" t="s">
        <v>37</v>
      </c>
      <c r="B83" s="65" t="s">
        <v>42</v>
      </c>
      <c r="C83" s="23" t="s">
        <v>72</v>
      </c>
      <c r="D83" s="24"/>
      <c r="E83" s="24">
        <v>200</v>
      </c>
      <c r="F83" s="114">
        <f>F84</f>
        <v>70</v>
      </c>
    </row>
    <row r="84" spans="1:6" ht="12.75">
      <c r="A84" s="27" t="s">
        <v>38</v>
      </c>
      <c r="B84" s="65" t="s">
        <v>42</v>
      </c>
      <c r="C84" s="23" t="s">
        <v>72</v>
      </c>
      <c r="D84" s="24"/>
      <c r="E84" s="24">
        <v>240</v>
      </c>
      <c r="F84" s="114">
        <f>SUM(функц!E84)</f>
        <v>70</v>
      </c>
    </row>
    <row r="85" spans="1:6" ht="12.75">
      <c r="A85" s="27" t="s">
        <v>74</v>
      </c>
      <c r="B85" s="65" t="s">
        <v>42</v>
      </c>
      <c r="C85" s="23" t="s">
        <v>75</v>
      </c>
      <c r="D85" s="24"/>
      <c r="E85" s="24"/>
      <c r="F85" s="42">
        <f>F86</f>
        <v>50</v>
      </c>
    </row>
    <row r="86" spans="1:6" ht="12.75">
      <c r="A86" s="27" t="s">
        <v>37</v>
      </c>
      <c r="B86" s="65" t="s">
        <v>42</v>
      </c>
      <c r="C86" s="23" t="s">
        <v>75</v>
      </c>
      <c r="D86" s="24"/>
      <c r="E86" s="24">
        <v>200</v>
      </c>
      <c r="F86" s="42">
        <f>F87</f>
        <v>50</v>
      </c>
    </row>
    <row r="87" spans="1:6" ht="12.75">
      <c r="A87" s="27" t="s">
        <v>38</v>
      </c>
      <c r="B87" s="65" t="s">
        <v>42</v>
      </c>
      <c r="C87" s="23" t="s">
        <v>75</v>
      </c>
      <c r="D87" s="24"/>
      <c r="E87" s="24">
        <v>240</v>
      </c>
      <c r="F87" s="42">
        <f>SUM(функц!E87)</f>
        <v>50</v>
      </c>
    </row>
    <row r="88" spans="1:6" ht="12.75">
      <c r="A88" s="27" t="s">
        <v>76</v>
      </c>
      <c r="B88" s="65" t="s">
        <v>42</v>
      </c>
      <c r="C88" s="23" t="s">
        <v>77</v>
      </c>
      <c r="D88" s="24"/>
      <c r="E88" s="24"/>
      <c r="F88" s="42">
        <f>F89</f>
        <v>50</v>
      </c>
    </row>
    <row r="89" spans="1:6" ht="12.75">
      <c r="A89" s="27" t="s">
        <v>37</v>
      </c>
      <c r="B89" s="65" t="s">
        <v>42</v>
      </c>
      <c r="C89" s="23" t="s">
        <v>77</v>
      </c>
      <c r="D89" s="24"/>
      <c r="E89" s="24">
        <v>200</v>
      </c>
      <c r="F89" s="42">
        <f>F90</f>
        <v>50</v>
      </c>
    </row>
    <row r="90" spans="1:6" ht="12.75">
      <c r="A90" s="27" t="s">
        <v>38</v>
      </c>
      <c r="B90" s="65" t="s">
        <v>42</v>
      </c>
      <c r="C90" s="23" t="s">
        <v>77</v>
      </c>
      <c r="D90" s="24"/>
      <c r="E90" s="24">
        <v>240</v>
      </c>
      <c r="F90" s="42">
        <f>SUM(функц!E90)</f>
        <v>50</v>
      </c>
    </row>
    <row r="91" spans="1:6" ht="12.75">
      <c r="A91" s="26" t="s">
        <v>78</v>
      </c>
      <c r="B91" s="65" t="s">
        <v>42</v>
      </c>
      <c r="C91" s="23" t="s">
        <v>79</v>
      </c>
      <c r="D91" s="24"/>
      <c r="E91" s="24"/>
      <c r="F91" s="42">
        <f>F93</f>
        <v>50</v>
      </c>
    </row>
    <row r="92" spans="1:6" ht="12.75">
      <c r="A92" s="22" t="s">
        <v>80</v>
      </c>
      <c r="B92" s="65"/>
      <c r="C92" s="23"/>
      <c r="D92" s="24"/>
      <c r="E92" s="24"/>
      <c r="F92" s="42"/>
    </row>
    <row r="93" spans="1:6" ht="12.75">
      <c r="A93" s="27" t="s">
        <v>37</v>
      </c>
      <c r="B93" s="65" t="s">
        <v>42</v>
      </c>
      <c r="C93" s="23" t="s">
        <v>79</v>
      </c>
      <c r="D93" s="24"/>
      <c r="E93" s="24">
        <v>200</v>
      </c>
      <c r="F93" s="42">
        <f>F94</f>
        <v>50</v>
      </c>
    </row>
    <row r="94" spans="1:6" ht="12.75">
      <c r="A94" s="27" t="s">
        <v>38</v>
      </c>
      <c r="B94" s="65" t="s">
        <v>42</v>
      </c>
      <c r="C94" s="23" t="s">
        <v>81</v>
      </c>
      <c r="D94" s="24"/>
      <c r="E94" s="24">
        <v>240</v>
      </c>
      <c r="F94" s="42">
        <f>SUM(функц!E94)</f>
        <v>50</v>
      </c>
    </row>
    <row r="95" spans="1:6" ht="12.75">
      <c r="A95" s="26" t="s">
        <v>82</v>
      </c>
      <c r="B95" s="32" t="s">
        <v>42</v>
      </c>
      <c r="C95" s="23" t="s">
        <v>83</v>
      </c>
      <c r="D95" s="66"/>
      <c r="E95" s="66"/>
      <c r="F95" s="42">
        <f>F97</f>
        <v>50</v>
      </c>
    </row>
    <row r="96" spans="1:6" ht="12.75">
      <c r="A96" s="22" t="s">
        <v>84</v>
      </c>
      <c r="B96" s="32"/>
      <c r="C96" s="23"/>
      <c r="D96" s="66"/>
      <c r="E96" s="66"/>
      <c r="F96" s="42"/>
    </row>
    <row r="97" spans="1:6" ht="12.75">
      <c r="A97" s="27" t="s">
        <v>37</v>
      </c>
      <c r="B97" s="32" t="s">
        <v>42</v>
      </c>
      <c r="C97" s="23" t="s">
        <v>83</v>
      </c>
      <c r="D97" s="66"/>
      <c r="E97" s="66">
        <v>200</v>
      </c>
      <c r="F97" s="42">
        <f>F98</f>
        <v>50</v>
      </c>
    </row>
    <row r="98" spans="1:6" ht="12.75">
      <c r="A98" s="27" t="s">
        <v>38</v>
      </c>
      <c r="B98" s="32" t="s">
        <v>42</v>
      </c>
      <c r="C98" s="23" t="s">
        <v>83</v>
      </c>
      <c r="D98" s="66"/>
      <c r="E98" s="66">
        <v>240</v>
      </c>
      <c r="F98" s="42">
        <f>SUM(функц!E98)</f>
        <v>50</v>
      </c>
    </row>
    <row r="99" spans="1:6" ht="12.75">
      <c r="A99" s="13" t="s">
        <v>85</v>
      </c>
      <c r="B99" s="67" t="s">
        <v>86</v>
      </c>
      <c r="C99" s="39"/>
      <c r="D99" s="66"/>
      <c r="E99" s="66"/>
      <c r="F99" s="16">
        <f>F100</f>
        <v>90</v>
      </c>
    </row>
    <row r="100" spans="1:6" ht="12.75">
      <c r="A100" s="69" t="s">
        <v>87</v>
      </c>
      <c r="B100" s="32" t="s">
        <v>88</v>
      </c>
      <c r="C100" s="32"/>
      <c r="D100" s="66"/>
      <c r="E100" s="66"/>
      <c r="F100" s="42">
        <f>F103+F107</f>
        <v>90</v>
      </c>
    </row>
    <row r="101" spans="1:6" ht="12.75">
      <c r="A101" s="30" t="s">
        <v>89</v>
      </c>
      <c r="B101" s="32"/>
      <c r="C101" s="23"/>
      <c r="D101" s="66"/>
      <c r="E101" s="66"/>
      <c r="F101" s="42"/>
    </row>
    <row r="102" spans="1:6" ht="12.75">
      <c r="A102" s="26" t="s">
        <v>90</v>
      </c>
      <c r="B102" s="32"/>
      <c r="C102" s="23"/>
      <c r="D102" s="66"/>
      <c r="E102" s="66"/>
      <c r="F102" s="42"/>
    </row>
    <row r="103" spans="1:6" ht="12.75">
      <c r="A103" s="22" t="s">
        <v>91</v>
      </c>
      <c r="B103" s="23" t="s">
        <v>88</v>
      </c>
      <c r="C103" s="23" t="s">
        <v>92</v>
      </c>
      <c r="D103" s="66"/>
      <c r="E103" s="66"/>
      <c r="F103" s="42">
        <f>F104</f>
        <v>0</v>
      </c>
    </row>
    <row r="104" spans="1:6" ht="12.75">
      <c r="A104" s="27" t="s">
        <v>37</v>
      </c>
      <c r="B104" s="23" t="s">
        <v>88</v>
      </c>
      <c r="C104" s="23" t="s">
        <v>92</v>
      </c>
      <c r="D104" s="66"/>
      <c r="E104" s="66">
        <v>200</v>
      </c>
      <c r="F104" s="42">
        <f>F105</f>
        <v>0</v>
      </c>
    </row>
    <row r="105" spans="1:6" ht="12.75">
      <c r="A105" s="27" t="s">
        <v>38</v>
      </c>
      <c r="B105" s="23" t="s">
        <v>88</v>
      </c>
      <c r="C105" s="23" t="s">
        <v>92</v>
      </c>
      <c r="D105" s="66"/>
      <c r="E105" s="66">
        <v>240</v>
      </c>
      <c r="F105" s="42">
        <f>SUM(функц!E105)</f>
        <v>0</v>
      </c>
    </row>
    <row r="106" spans="1:6" ht="12.75">
      <c r="A106" s="26" t="s">
        <v>220</v>
      </c>
      <c r="B106" s="23"/>
      <c r="C106" s="23"/>
      <c r="D106" s="68"/>
      <c r="E106" s="20"/>
      <c r="F106" s="42"/>
    </row>
    <row r="107" spans="1:6" ht="12.75">
      <c r="A107" s="22" t="s">
        <v>221</v>
      </c>
      <c r="B107" s="23" t="s">
        <v>88</v>
      </c>
      <c r="C107" s="23" t="s">
        <v>96</v>
      </c>
      <c r="D107" s="24"/>
      <c r="E107" s="25"/>
      <c r="F107" s="115">
        <f>F108</f>
        <v>90</v>
      </c>
    </row>
    <row r="108" spans="1:6" ht="12.75">
      <c r="A108" s="27" t="s">
        <v>37</v>
      </c>
      <c r="B108" s="23" t="s">
        <v>88</v>
      </c>
      <c r="C108" s="23" t="s">
        <v>96</v>
      </c>
      <c r="D108" s="24">
        <v>200</v>
      </c>
      <c r="E108" s="66">
        <v>200</v>
      </c>
      <c r="F108" s="115">
        <f>F109</f>
        <v>90</v>
      </c>
    </row>
    <row r="109" spans="1:6" ht="12.75">
      <c r="A109" s="27" t="s">
        <v>38</v>
      </c>
      <c r="B109" s="23" t="s">
        <v>88</v>
      </c>
      <c r="C109" s="23" t="s">
        <v>222</v>
      </c>
      <c r="D109" s="66">
        <v>240</v>
      </c>
      <c r="E109" s="66">
        <v>240</v>
      </c>
      <c r="F109" s="116">
        <v>90</v>
      </c>
    </row>
    <row r="110" spans="1:6" ht="12.75">
      <c r="A110" s="13" t="s">
        <v>97</v>
      </c>
      <c r="B110" s="39" t="s">
        <v>98</v>
      </c>
      <c r="C110" s="39"/>
      <c r="D110" s="40"/>
      <c r="E110" s="60"/>
      <c r="F110" s="20">
        <f>F113+F150</f>
        <v>39884.99999999999</v>
      </c>
    </row>
    <row r="111" spans="1:6" ht="12.75">
      <c r="A111" s="71" t="s">
        <v>99</v>
      </c>
      <c r="B111" s="61" t="s">
        <v>100</v>
      </c>
      <c r="C111" s="61" t="s">
        <v>103</v>
      </c>
      <c r="D111" s="70"/>
      <c r="E111" s="60"/>
      <c r="F111" s="117">
        <f>F113</f>
        <v>34157.799999999996</v>
      </c>
    </row>
    <row r="112" spans="1:6" ht="12.75">
      <c r="A112" s="75" t="s">
        <v>101</v>
      </c>
      <c r="B112" s="37"/>
      <c r="C112" s="37"/>
      <c r="D112" s="54"/>
      <c r="E112" s="31"/>
      <c r="F112" s="114"/>
    </row>
    <row r="113" spans="1:6" ht="12.75">
      <c r="A113" s="71" t="s">
        <v>102</v>
      </c>
      <c r="B113" s="61" t="s">
        <v>100</v>
      </c>
      <c r="C113" s="61"/>
      <c r="D113" s="70"/>
      <c r="E113" s="60"/>
      <c r="F113" s="117">
        <f>F114+F117+F120+F124+F135+F141+F144+F147</f>
        <v>34157.799999999996</v>
      </c>
    </row>
    <row r="114" spans="1:6" ht="12.75">
      <c r="A114" s="71" t="s">
        <v>104</v>
      </c>
      <c r="B114" s="61" t="s">
        <v>100</v>
      </c>
      <c r="C114" s="61" t="s">
        <v>105</v>
      </c>
      <c r="D114" s="70"/>
      <c r="E114" s="60"/>
      <c r="F114" s="117">
        <f>F115</f>
        <v>3176.4</v>
      </c>
    </row>
    <row r="115" spans="1:6" ht="12.75">
      <c r="A115" s="27" t="s">
        <v>37</v>
      </c>
      <c r="B115" s="61" t="s">
        <v>100</v>
      </c>
      <c r="C115" s="61" t="s">
        <v>105</v>
      </c>
      <c r="D115" s="70">
        <v>200</v>
      </c>
      <c r="E115" s="68">
        <v>200</v>
      </c>
      <c r="F115" s="42">
        <f>F116</f>
        <v>3176.4</v>
      </c>
    </row>
    <row r="116" spans="1:6" ht="12.75">
      <c r="A116" s="27" t="s">
        <v>38</v>
      </c>
      <c r="B116" s="37" t="s">
        <v>100</v>
      </c>
      <c r="C116" s="37" t="s">
        <v>105</v>
      </c>
      <c r="D116" s="24">
        <v>240</v>
      </c>
      <c r="E116" s="66">
        <v>240</v>
      </c>
      <c r="F116" s="42">
        <f>SUM(функц!E117)</f>
        <v>3176.4</v>
      </c>
    </row>
    <row r="117" spans="1:6" ht="12.75">
      <c r="A117" s="13" t="s">
        <v>106</v>
      </c>
      <c r="B117" s="61" t="s">
        <v>100</v>
      </c>
      <c r="C117" s="61" t="s">
        <v>107</v>
      </c>
      <c r="D117" s="40"/>
      <c r="E117" s="60"/>
      <c r="F117" s="16">
        <f>F118</f>
        <v>2374</v>
      </c>
    </row>
    <row r="118" spans="1:6" ht="12.75">
      <c r="A118" s="27" t="s">
        <v>37</v>
      </c>
      <c r="B118" s="37" t="s">
        <v>100</v>
      </c>
      <c r="C118" s="37" t="s">
        <v>107</v>
      </c>
      <c r="D118" s="24"/>
      <c r="E118" s="66">
        <v>200</v>
      </c>
      <c r="F118" s="42">
        <f>F119</f>
        <v>2374</v>
      </c>
    </row>
    <row r="119" spans="1:6" ht="12.75">
      <c r="A119" s="27" t="s">
        <v>38</v>
      </c>
      <c r="B119" s="37" t="s">
        <v>100</v>
      </c>
      <c r="C119" s="37" t="s">
        <v>107</v>
      </c>
      <c r="D119" s="24"/>
      <c r="E119" s="66">
        <v>240</v>
      </c>
      <c r="F119" s="42">
        <f>490+1062.1+821.9</f>
        <v>2374</v>
      </c>
    </row>
    <row r="120" spans="1:6" ht="12.75">
      <c r="A120" s="69" t="s">
        <v>108</v>
      </c>
      <c r="B120" s="61" t="s">
        <v>100</v>
      </c>
      <c r="C120" s="61" t="s">
        <v>109</v>
      </c>
      <c r="D120" s="70"/>
      <c r="E120" s="60"/>
      <c r="F120" s="16">
        <f>F122</f>
        <v>903</v>
      </c>
    </row>
    <row r="121" spans="1:6" ht="12.75">
      <c r="A121" s="72" t="s">
        <v>110</v>
      </c>
      <c r="B121" s="37"/>
      <c r="C121" s="37"/>
      <c r="D121" s="54"/>
      <c r="E121" s="31"/>
      <c r="F121" s="25"/>
    </row>
    <row r="122" spans="1:6" ht="12.75">
      <c r="A122" s="27" t="s">
        <v>37</v>
      </c>
      <c r="B122" s="37" t="s">
        <v>100</v>
      </c>
      <c r="C122" s="37" t="s">
        <v>109</v>
      </c>
      <c r="D122" s="54">
        <v>200</v>
      </c>
      <c r="E122" s="66">
        <v>200</v>
      </c>
      <c r="F122" s="42">
        <f>F123</f>
        <v>903</v>
      </c>
    </row>
    <row r="123" spans="1:6" ht="12.75">
      <c r="A123" s="27" t="s">
        <v>38</v>
      </c>
      <c r="B123" s="37" t="s">
        <v>100</v>
      </c>
      <c r="C123" s="37" t="s">
        <v>109</v>
      </c>
      <c r="D123" s="24">
        <v>240</v>
      </c>
      <c r="E123" s="66">
        <v>240</v>
      </c>
      <c r="F123" s="42">
        <f>SUM(функц!E124)</f>
        <v>903</v>
      </c>
    </row>
    <row r="124" spans="1:6" ht="12.75">
      <c r="A124" s="28" t="s">
        <v>111</v>
      </c>
      <c r="B124" s="61"/>
      <c r="C124" s="61"/>
      <c r="D124" s="40"/>
      <c r="E124" s="60"/>
      <c r="F124" s="16">
        <f>F125</f>
        <v>615.9</v>
      </c>
    </row>
    <row r="125" spans="1:6" ht="12.75">
      <c r="A125" s="22" t="s">
        <v>112</v>
      </c>
      <c r="B125" s="37" t="s">
        <v>100</v>
      </c>
      <c r="C125" s="37"/>
      <c r="D125" s="24"/>
      <c r="E125" s="59"/>
      <c r="F125" s="42">
        <f>F129+F132</f>
        <v>615.9</v>
      </c>
    </row>
    <row r="126" spans="1:6" ht="12.75">
      <c r="A126" s="26" t="s">
        <v>223</v>
      </c>
      <c r="B126" s="23" t="s">
        <v>100</v>
      </c>
      <c r="C126" s="23" t="s">
        <v>114</v>
      </c>
      <c r="D126" s="24"/>
      <c r="E126" s="118"/>
      <c r="F126" s="42">
        <f>F130</f>
        <v>0</v>
      </c>
    </row>
    <row r="127" spans="1:6" ht="12.75">
      <c r="A127" s="74" t="s">
        <v>224</v>
      </c>
      <c r="B127" s="23"/>
      <c r="C127" s="23"/>
      <c r="D127" s="24"/>
      <c r="E127" s="118"/>
      <c r="F127" s="42"/>
    </row>
    <row r="128" spans="1:6" ht="12.75">
      <c r="A128" s="74" t="s">
        <v>225</v>
      </c>
      <c r="B128" s="23"/>
      <c r="C128" s="23"/>
      <c r="D128" s="24"/>
      <c r="E128" s="118"/>
      <c r="F128" s="42"/>
    </row>
    <row r="129" spans="1:6" ht="12.75">
      <c r="A129" s="22" t="s">
        <v>226</v>
      </c>
      <c r="B129" s="23"/>
      <c r="C129" s="23"/>
      <c r="D129" s="24"/>
      <c r="E129" s="118"/>
      <c r="F129" s="42"/>
    </row>
    <row r="130" spans="1:6" ht="12.75">
      <c r="A130" s="27" t="s">
        <v>37</v>
      </c>
      <c r="B130" s="23" t="s">
        <v>100</v>
      </c>
      <c r="C130" s="23" t="s">
        <v>118</v>
      </c>
      <c r="D130" s="24">
        <v>200</v>
      </c>
      <c r="E130" s="66">
        <v>200</v>
      </c>
      <c r="F130" s="42">
        <f>F131</f>
        <v>0</v>
      </c>
    </row>
    <row r="131" spans="1:6" ht="12.75">
      <c r="A131" s="27" t="s">
        <v>38</v>
      </c>
      <c r="B131" s="23" t="s">
        <v>100</v>
      </c>
      <c r="C131" s="23" t="s">
        <v>118</v>
      </c>
      <c r="D131" s="24">
        <v>240</v>
      </c>
      <c r="E131" s="66">
        <v>240</v>
      </c>
      <c r="F131" s="42">
        <f>SUM(функц!E132)</f>
        <v>0</v>
      </c>
    </row>
    <row r="132" spans="1:6" ht="12.75">
      <c r="A132" s="28" t="s">
        <v>227</v>
      </c>
      <c r="B132" s="39" t="s">
        <v>100</v>
      </c>
      <c r="C132" s="39" t="s">
        <v>120</v>
      </c>
      <c r="D132" s="40"/>
      <c r="E132" s="68"/>
      <c r="F132" s="16">
        <f>F133</f>
        <v>615.9</v>
      </c>
    </row>
    <row r="133" spans="1:6" ht="12.75">
      <c r="A133" s="27" t="s">
        <v>37</v>
      </c>
      <c r="B133" s="23" t="s">
        <v>100</v>
      </c>
      <c r="C133" s="23" t="s">
        <v>120</v>
      </c>
      <c r="D133" s="24"/>
      <c r="E133" s="66">
        <v>200</v>
      </c>
      <c r="F133" s="42">
        <f>F134</f>
        <v>615.9</v>
      </c>
    </row>
    <row r="134" spans="1:6" ht="12.75">
      <c r="A134" s="27" t="s">
        <v>38</v>
      </c>
      <c r="B134" s="23" t="s">
        <v>100</v>
      </c>
      <c r="C134" s="23" t="s">
        <v>120</v>
      </c>
      <c r="D134" s="24"/>
      <c r="E134" s="66">
        <v>240</v>
      </c>
      <c r="F134" s="42">
        <v>615.9</v>
      </c>
    </row>
    <row r="135" spans="1:6" ht="12.75">
      <c r="A135" s="28" t="s">
        <v>121</v>
      </c>
      <c r="B135" s="61" t="s">
        <v>100</v>
      </c>
      <c r="C135" s="61" t="s">
        <v>122</v>
      </c>
      <c r="D135" s="70"/>
      <c r="E135" s="60"/>
      <c r="F135" s="16">
        <f>F138</f>
        <v>5864.8</v>
      </c>
    </row>
    <row r="136" spans="1:6" ht="12.75">
      <c r="A136" s="74" t="s">
        <v>123</v>
      </c>
      <c r="B136" s="37"/>
      <c r="C136" s="37"/>
      <c r="D136" s="54"/>
      <c r="E136" s="31"/>
      <c r="F136" s="42"/>
    </row>
    <row r="137" spans="1:6" ht="12.75">
      <c r="A137" s="22" t="s">
        <v>124</v>
      </c>
      <c r="B137" s="37"/>
      <c r="C137" s="37"/>
      <c r="D137" s="54"/>
      <c r="E137" s="31"/>
      <c r="F137" s="42"/>
    </row>
    <row r="138" spans="1:6" ht="12.75">
      <c r="A138" s="27" t="s">
        <v>37</v>
      </c>
      <c r="B138" s="37" t="s">
        <v>100</v>
      </c>
      <c r="C138" s="37" t="s">
        <v>122</v>
      </c>
      <c r="D138" s="54">
        <v>200</v>
      </c>
      <c r="E138" s="66">
        <v>200</v>
      </c>
      <c r="F138" s="42">
        <f>F139</f>
        <v>5864.8</v>
      </c>
    </row>
    <row r="139" spans="1:6" ht="12.75">
      <c r="A139" s="27" t="s">
        <v>38</v>
      </c>
      <c r="B139" s="37" t="s">
        <v>100</v>
      </c>
      <c r="C139" s="37" t="s">
        <v>122</v>
      </c>
      <c r="D139" s="24">
        <v>240</v>
      </c>
      <c r="E139" s="66">
        <v>240</v>
      </c>
      <c r="F139" s="114">
        <v>5864.8</v>
      </c>
    </row>
    <row r="140" spans="1:6" ht="12.75">
      <c r="A140" s="45" t="s">
        <v>126</v>
      </c>
      <c r="B140" s="37"/>
      <c r="C140" s="37"/>
      <c r="D140" s="54"/>
      <c r="E140" s="31"/>
      <c r="F140" s="114"/>
    </row>
    <row r="141" spans="1:6" ht="12.75">
      <c r="A141" s="72" t="s">
        <v>129</v>
      </c>
      <c r="B141" s="61" t="s">
        <v>100</v>
      </c>
      <c r="C141" s="61" t="s">
        <v>130</v>
      </c>
      <c r="D141" s="70"/>
      <c r="E141" s="60"/>
      <c r="F141" s="117">
        <f>F142</f>
        <v>7865.8</v>
      </c>
    </row>
    <row r="142" spans="1:6" ht="12.75">
      <c r="A142" s="27" t="s">
        <v>37</v>
      </c>
      <c r="B142" s="37" t="s">
        <v>100</v>
      </c>
      <c r="C142" s="37" t="s">
        <v>130</v>
      </c>
      <c r="D142" s="54">
        <v>200</v>
      </c>
      <c r="E142" s="66">
        <v>200</v>
      </c>
      <c r="F142" s="42">
        <f>F143</f>
        <v>7865.8</v>
      </c>
    </row>
    <row r="143" spans="1:6" ht="12.75">
      <c r="A143" s="27" t="s">
        <v>38</v>
      </c>
      <c r="B143" s="37" t="s">
        <v>100</v>
      </c>
      <c r="C143" s="37" t="s">
        <v>130</v>
      </c>
      <c r="D143" s="24">
        <v>240</v>
      </c>
      <c r="E143" s="66">
        <v>240</v>
      </c>
      <c r="F143" s="25">
        <v>7865.8</v>
      </c>
    </row>
    <row r="144" spans="1:6" ht="12.75">
      <c r="A144" s="71" t="s">
        <v>131</v>
      </c>
      <c r="B144" s="61" t="s">
        <v>100</v>
      </c>
      <c r="C144" s="61" t="s">
        <v>132</v>
      </c>
      <c r="D144" s="70"/>
      <c r="E144" s="60"/>
      <c r="F144" s="16">
        <f>F145</f>
        <v>13057.9</v>
      </c>
    </row>
    <row r="145" spans="1:6" ht="12.75">
      <c r="A145" s="27" t="s">
        <v>37</v>
      </c>
      <c r="B145" s="37" t="s">
        <v>100</v>
      </c>
      <c r="C145" s="37" t="s">
        <v>132</v>
      </c>
      <c r="D145" s="54">
        <v>200</v>
      </c>
      <c r="E145" s="66">
        <v>200</v>
      </c>
      <c r="F145" s="42">
        <f>F146</f>
        <v>13057.9</v>
      </c>
    </row>
    <row r="146" spans="1:6" ht="12.75">
      <c r="A146" s="27" t="s">
        <v>38</v>
      </c>
      <c r="B146" s="37" t="s">
        <v>100</v>
      </c>
      <c r="C146" s="37" t="s">
        <v>132</v>
      </c>
      <c r="D146" s="24">
        <v>240</v>
      </c>
      <c r="E146" s="57">
        <v>240</v>
      </c>
      <c r="F146" s="114">
        <f>16035-2931.1-100+54</f>
        <v>13057.9</v>
      </c>
    </row>
    <row r="147" spans="1:6" ht="12.75">
      <c r="A147" s="13" t="s">
        <v>133</v>
      </c>
      <c r="B147" s="39" t="s">
        <v>100</v>
      </c>
      <c r="C147" s="39" t="s">
        <v>134</v>
      </c>
      <c r="D147" s="40"/>
      <c r="E147" s="60"/>
      <c r="F147" s="44">
        <v>300</v>
      </c>
    </row>
    <row r="148" spans="1:6" ht="12.75">
      <c r="A148" s="27" t="s">
        <v>37</v>
      </c>
      <c r="B148" s="23" t="s">
        <v>100</v>
      </c>
      <c r="C148" s="23" t="s">
        <v>134</v>
      </c>
      <c r="D148" s="24">
        <v>200</v>
      </c>
      <c r="E148" s="66">
        <v>200</v>
      </c>
      <c r="F148" s="36">
        <v>300</v>
      </c>
    </row>
    <row r="149" spans="1:6" ht="14.25" customHeight="1">
      <c r="A149" s="27" t="s">
        <v>38</v>
      </c>
      <c r="B149" s="23" t="s">
        <v>100</v>
      </c>
      <c r="C149" s="23" t="s">
        <v>134</v>
      </c>
      <c r="D149" s="24">
        <v>240</v>
      </c>
      <c r="E149" s="66">
        <v>240</v>
      </c>
      <c r="F149" s="114">
        <v>300</v>
      </c>
    </row>
    <row r="150" spans="1:6" ht="12.75">
      <c r="A150" s="13" t="s">
        <v>135</v>
      </c>
      <c r="B150" s="76" t="s">
        <v>136</v>
      </c>
      <c r="C150" s="39"/>
      <c r="D150" s="40"/>
      <c r="E150" s="13"/>
      <c r="F150" s="117">
        <v>5727.2</v>
      </c>
    </row>
    <row r="151" spans="1:6" ht="12.75">
      <c r="A151" s="75" t="s">
        <v>101</v>
      </c>
      <c r="B151" s="77"/>
      <c r="C151" s="32"/>
      <c r="D151" s="41"/>
      <c r="E151" s="22"/>
      <c r="F151" s="114"/>
    </row>
    <row r="152" spans="1:6" ht="12.75">
      <c r="A152" s="26" t="s">
        <v>137</v>
      </c>
      <c r="B152" s="77"/>
      <c r="C152" s="32"/>
      <c r="D152" s="41"/>
      <c r="E152" s="22"/>
      <c r="F152" s="114"/>
    </row>
    <row r="153" spans="1:6" ht="12.75">
      <c r="A153" s="22" t="s">
        <v>138</v>
      </c>
      <c r="B153" s="32" t="s">
        <v>136</v>
      </c>
      <c r="C153" s="32" t="s">
        <v>139</v>
      </c>
      <c r="D153" s="41"/>
      <c r="E153" s="22"/>
      <c r="F153" s="114">
        <v>5727.2</v>
      </c>
    </row>
    <row r="154" spans="1:6" ht="12.75">
      <c r="A154" s="26" t="s">
        <v>24</v>
      </c>
      <c r="B154" s="32"/>
      <c r="C154" s="32"/>
      <c r="D154" s="41"/>
      <c r="E154" s="22"/>
      <c r="F154" s="114"/>
    </row>
    <row r="155" spans="1:6" ht="12.75">
      <c r="A155" s="22" t="s">
        <v>25</v>
      </c>
      <c r="B155" s="32" t="s">
        <v>136</v>
      </c>
      <c r="C155" s="32" t="s">
        <v>139</v>
      </c>
      <c r="D155" s="41"/>
      <c r="E155" s="41">
        <v>100</v>
      </c>
      <c r="F155" s="42">
        <v>5013</v>
      </c>
    </row>
    <row r="156" spans="1:6" ht="12.75">
      <c r="A156" s="74" t="s">
        <v>140</v>
      </c>
      <c r="B156" s="32" t="s">
        <v>136</v>
      </c>
      <c r="C156" s="32" t="s">
        <v>139</v>
      </c>
      <c r="D156" s="24"/>
      <c r="E156" s="24">
        <v>110</v>
      </c>
      <c r="F156" s="42">
        <v>5013</v>
      </c>
    </row>
    <row r="157" spans="1:6" ht="12.75">
      <c r="A157" s="27" t="s">
        <v>37</v>
      </c>
      <c r="B157" s="32" t="s">
        <v>136</v>
      </c>
      <c r="C157" s="32" t="s">
        <v>139</v>
      </c>
      <c r="D157" s="24"/>
      <c r="E157" s="24">
        <v>200</v>
      </c>
      <c r="F157" s="42">
        <v>713.2</v>
      </c>
    </row>
    <row r="158" spans="1:6" ht="12.75">
      <c r="A158" s="27" t="s">
        <v>38</v>
      </c>
      <c r="B158" s="32" t="s">
        <v>136</v>
      </c>
      <c r="C158" s="32" t="s">
        <v>139</v>
      </c>
      <c r="D158" s="24"/>
      <c r="E158" s="24">
        <v>240</v>
      </c>
      <c r="F158" s="42">
        <v>713.2</v>
      </c>
    </row>
    <row r="159" spans="1:6" ht="12.75">
      <c r="A159" s="27" t="s">
        <v>39</v>
      </c>
      <c r="B159" s="32" t="s">
        <v>136</v>
      </c>
      <c r="C159" s="32" t="s">
        <v>139</v>
      </c>
      <c r="D159" s="24"/>
      <c r="E159" s="24">
        <v>800</v>
      </c>
      <c r="F159" s="42">
        <v>1</v>
      </c>
    </row>
    <row r="160" spans="1:6" ht="12.75">
      <c r="A160" s="27" t="s">
        <v>40</v>
      </c>
      <c r="B160" s="32" t="s">
        <v>136</v>
      </c>
      <c r="C160" s="32" t="s">
        <v>139</v>
      </c>
      <c r="D160" s="24"/>
      <c r="E160" s="24">
        <v>850</v>
      </c>
      <c r="F160" s="42">
        <v>1</v>
      </c>
    </row>
    <row r="161" spans="1:6" ht="12.75">
      <c r="A161" s="13" t="s">
        <v>141</v>
      </c>
      <c r="B161" s="39" t="s">
        <v>142</v>
      </c>
      <c r="C161" s="39"/>
      <c r="D161" s="40"/>
      <c r="E161" s="60"/>
      <c r="F161" s="20">
        <f>F162</f>
        <v>2285.8</v>
      </c>
    </row>
    <row r="162" spans="1:6" ht="12.75">
      <c r="A162" s="27" t="s">
        <v>143</v>
      </c>
      <c r="B162" s="23" t="s">
        <v>144</v>
      </c>
      <c r="C162" s="23"/>
      <c r="D162" s="24"/>
      <c r="E162" s="31"/>
      <c r="F162" s="42">
        <f>F164+F167+F171</f>
        <v>2285.8</v>
      </c>
    </row>
    <row r="163" spans="1:6" ht="12.75">
      <c r="A163" s="27" t="s">
        <v>145</v>
      </c>
      <c r="B163" s="23"/>
      <c r="C163" s="23"/>
      <c r="D163" s="24"/>
      <c r="E163" s="31"/>
      <c r="F163" s="42"/>
    </row>
    <row r="164" spans="1:6" ht="12.75">
      <c r="A164" s="28" t="s">
        <v>146</v>
      </c>
      <c r="B164" s="39" t="s">
        <v>144</v>
      </c>
      <c r="C164" s="23" t="s">
        <v>147</v>
      </c>
      <c r="D164" s="40"/>
      <c r="E164" s="60"/>
      <c r="F164" s="42">
        <v>560</v>
      </c>
    </row>
    <row r="165" spans="1:6" ht="12.75">
      <c r="A165" s="27" t="s">
        <v>37</v>
      </c>
      <c r="B165" s="23" t="s">
        <v>144</v>
      </c>
      <c r="C165" s="23" t="s">
        <v>147</v>
      </c>
      <c r="D165" s="24">
        <v>200</v>
      </c>
      <c r="E165" s="24">
        <v>200</v>
      </c>
      <c r="F165" s="42">
        <v>560</v>
      </c>
    </row>
    <row r="166" spans="1:6" ht="12.75">
      <c r="A166" s="27" t="s">
        <v>38</v>
      </c>
      <c r="B166" s="23" t="s">
        <v>144</v>
      </c>
      <c r="C166" s="23" t="s">
        <v>147</v>
      </c>
      <c r="D166" s="24">
        <v>240</v>
      </c>
      <c r="E166" s="24">
        <v>240</v>
      </c>
      <c r="F166" s="114">
        <v>560</v>
      </c>
    </row>
    <row r="167" spans="1:6" ht="12.75" hidden="1">
      <c r="A167" s="30" t="s">
        <v>148</v>
      </c>
      <c r="B167" s="39" t="s">
        <v>144</v>
      </c>
      <c r="C167" s="23" t="s">
        <v>149</v>
      </c>
      <c r="D167" s="40"/>
      <c r="E167" s="60"/>
      <c r="F167" s="114">
        <f>F169</f>
        <v>1144</v>
      </c>
    </row>
    <row r="168" spans="1:6" ht="12.75">
      <c r="A168" s="27" t="s">
        <v>37</v>
      </c>
      <c r="B168" s="23" t="s">
        <v>228</v>
      </c>
      <c r="C168" s="23" t="s">
        <v>229</v>
      </c>
      <c r="D168" s="24">
        <v>200</v>
      </c>
      <c r="E168" s="24">
        <v>200</v>
      </c>
      <c r="F168" s="114">
        <v>1674</v>
      </c>
    </row>
    <row r="169" spans="1:6" ht="12.75">
      <c r="A169" s="27" t="s">
        <v>38</v>
      </c>
      <c r="B169" s="23" t="s">
        <v>144</v>
      </c>
      <c r="C169" s="23" t="s">
        <v>149</v>
      </c>
      <c r="D169" s="24">
        <v>240</v>
      </c>
      <c r="E169" s="24">
        <v>240</v>
      </c>
      <c r="F169" s="42">
        <f>1674-530</f>
        <v>1144</v>
      </c>
    </row>
    <row r="170" spans="1:6" ht="12.75">
      <c r="A170" s="75" t="s">
        <v>101</v>
      </c>
      <c r="B170" s="23"/>
      <c r="C170" s="23"/>
      <c r="D170" s="24"/>
      <c r="E170" s="31"/>
      <c r="F170" s="42"/>
    </row>
    <row r="171" spans="1:6" ht="12.75">
      <c r="A171" s="28" t="s">
        <v>150</v>
      </c>
      <c r="B171" s="39" t="s">
        <v>144</v>
      </c>
      <c r="C171" s="37" t="s">
        <v>151</v>
      </c>
      <c r="D171" s="40"/>
      <c r="E171" s="60"/>
      <c r="F171" s="42">
        <f>F174+F176</f>
        <v>581.8000000000001</v>
      </c>
    </row>
    <row r="172" spans="1:6" ht="12.75">
      <c r="A172" s="30" t="s">
        <v>152</v>
      </c>
      <c r="B172" s="39"/>
      <c r="C172" s="61"/>
      <c r="D172" s="40"/>
      <c r="E172" s="60"/>
      <c r="F172" s="42"/>
    </row>
    <row r="173" spans="1:6" ht="12.75">
      <c r="A173" s="26" t="s">
        <v>24</v>
      </c>
      <c r="B173" s="39"/>
      <c r="C173" s="61"/>
      <c r="D173" s="40"/>
      <c r="E173" s="60"/>
      <c r="F173" s="42"/>
    </row>
    <row r="174" spans="1:6" ht="12.75">
      <c r="A174" s="22" t="s">
        <v>25</v>
      </c>
      <c r="B174" s="23" t="s">
        <v>144</v>
      </c>
      <c r="C174" s="37" t="s">
        <v>151</v>
      </c>
      <c r="D174" s="24">
        <v>100</v>
      </c>
      <c r="E174" s="24">
        <v>100</v>
      </c>
      <c r="F174" s="42">
        <f>F175</f>
        <v>503.1</v>
      </c>
    </row>
    <row r="175" spans="1:6" ht="12.75">
      <c r="A175" s="74" t="s">
        <v>140</v>
      </c>
      <c r="B175" s="23" t="s">
        <v>144</v>
      </c>
      <c r="C175" s="37" t="s">
        <v>151</v>
      </c>
      <c r="D175" s="24">
        <v>110</v>
      </c>
      <c r="E175" s="24">
        <v>110</v>
      </c>
      <c r="F175" s="42">
        <f>511.1-8</f>
        <v>503.1</v>
      </c>
    </row>
    <row r="176" spans="1:6" ht="12.75">
      <c r="A176" s="27" t="s">
        <v>37</v>
      </c>
      <c r="B176" s="23" t="s">
        <v>144</v>
      </c>
      <c r="C176" s="37" t="s">
        <v>151</v>
      </c>
      <c r="D176" s="24">
        <v>200</v>
      </c>
      <c r="E176" s="24">
        <v>200</v>
      </c>
      <c r="F176" s="42">
        <f>F177</f>
        <v>78.7</v>
      </c>
    </row>
    <row r="177" spans="1:6" ht="12.75">
      <c r="A177" s="27" t="s">
        <v>38</v>
      </c>
      <c r="B177" s="23" t="s">
        <v>144</v>
      </c>
      <c r="C177" s="37" t="s">
        <v>151</v>
      </c>
      <c r="D177" s="24">
        <v>240</v>
      </c>
      <c r="E177" s="24">
        <v>240</v>
      </c>
      <c r="F177" s="25">
        <f>103.2-24.5</f>
        <v>78.7</v>
      </c>
    </row>
    <row r="178" spans="1:6" ht="12.75">
      <c r="A178" s="13" t="s">
        <v>153</v>
      </c>
      <c r="B178" s="39" t="s">
        <v>154</v>
      </c>
      <c r="C178" s="39"/>
      <c r="D178" s="13"/>
      <c r="E178" s="60"/>
      <c r="F178" s="20">
        <v>2055</v>
      </c>
    </row>
    <row r="179" spans="1:6" ht="12.75">
      <c r="A179" s="75" t="s">
        <v>155</v>
      </c>
      <c r="B179" s="23" t="s">
        <v>156</v>
      </c>
      <c r="C179" s="23"/>
      <c r="D179" s="27"/>
      <c r="E179" s="31"/>
      <c r="F179" s="42">
        <v>2055</v>
      </c>
    </row>
    <row r="180" spans="1:6" ht="12.75">
      <c r="A180" s="75" t="s">
        <v>101</v>
      </c>
      <c r="B180" s="23"/>
      <c r="C180" s="23"/>
      <c r="D180" s="27"/>
      <c r="E180" s="31"/>
      <c r="F180" s="42"/>
    </row>
    <row r="181" spans="1:6" ht="12.75">
      <c r="A181" s="28" t="s">
        <v>157</v>
      </c>
      <c r="B181" s="39" t="s">
        <v>156</v>
      </c>
      <c r="C181" s="23" t="s">
        <v>158</v>
      </c>
      <c r="D181" s="40"/>
      <c r="E181" s="60"/>
      <c r="F181" s="42">
        <v>2055</v>
      </c>
    </row>
    <row r="182" spans="1:6" ht="12.75">
      <c r="A182" s="30" t="s">
        <v>159</v>
      </c>
      <c r="B182" s="39"/>
      <c r="C182" s="39"/>
      <c r="D182" s="40"/>
      <c r="E182" s="60"/>
      <c r="F182" s="42"/>
    </row>
    <row r="183" spans="1:6" ht="12.75">
      <c r="A183" s="27" t="s">
        <v>37</v>
      </c>
      <c r="B183" s="23" t="s">
        <v>156</v>
      </c>
      <c r="C183" s="23" t="s">
        <v>158</v>
      </c>
      <c r="D183" s="24">
        <v>200</v>
      </c>
      <c r="E183" s="24">
        <v>200</v>
      </c>
      <c r="F183" s="42">
        <v>2055</v>
      </c>
    </row>
    <row r="184" spans="1:6" ht="12.75">
      <c r="A184" s="27" t="s">
        <v>38</v>
      </c>
      <c r="B184" s="23" t="s">
        <v>156</v>
      </c>
      <c r="C184" s="23" t="s">
        <v>158</v>
      </c>
      <c r="D184" s="24">
        <v>240</v>
      </c>
      <c r="E184" s="24">
        <v>240</v>
      </c>
      <c r="F184" s="42">
        <v>2055</v>
      </c>
    </row>
    <row r="185" spans="1:6" ht="12.75">
      <c r="A185" s="13" t="s">
        <v>160</v>
      </c>
      <c r="B185" s="39" t="s">
        <v>161</v>
      </c>
      <c r="C185" s="39"/>
      <c r="D185" s="40"/>
      <c r="E185" s="13"/>
      <c r="F185" s="20">
        <f>F186+F193</f>
        <v>10979.6</v>
      </c>
    </row>
    <row r="186" spans="1:6" ht="12.75">
      <c r="A186" s="13" t="s">
        <v>162</v>
      </c>
      <c r="B186" s="39" t="s">
        <v>163</v>
      </c>
      <c r="C186" s="39"/>
      <c r="D186" s="40"/>
      <c r="E186" s="13"/>
      <c r="F186" s="20">
        <f>F187</f>
        <v>1618.3999999999999</v>
      </c>
    </row>
    <row r="187" spans="1:6" ht="12.75">
      <c r="A187" s="26" t="s">
        <v>230</v>
      </c>
      <c r="B187" s="23" t="s">
        <v>163</v>
      </c>
      <c r="C187" s="23" t="s">
        <v>165</v>
      </c>
      <c r="D187" s="24"/>
      <c r="E187" s="27"/>
      <c r="F187" s="42">
        <f>F191</f>
        <v>1618.3999999999999</v>
      </c>
    </row>
    <row r="188" spans="1:6" ht="12.75">
      <c r="A188" s="74" t="s">
        <v>231</v>
      </c>
      <c r="B188" s="23"/>
      <c r="C188" s="23"/>
      <c r="D188" s="24"/>
      <c r="E188" s="27"/>
      <c r="F188" s="25"/>
    </row>
    <row r="189" spans="1:6" ht="12.75">
      <c r="A189" s="74" t="s">
        <v>232</v>
      </c>
      <c r="B189" s="23"/>
      <c r="C189" s="23"/>
      <c r="D189" s="24"/>
      <c r="E189" s="27"/>
      <c r="F189" s="42"/>
    </row>
    <row r="190" spans="1:6" ht="12.75">
      <c r="A190" s="22" t="s">
        <v>233</v>
      </c>
      <c r="B190" s="23"/>
      <c r="C190" s="23"/>
      <c r="D190" s="24"/>
      <c r="E190" s="27"/>
      <c r="F190" s="42"/>
    </row>
    <row r="191" spans="1:6" ht="12.75">
      <c r="A191" s="22" t="s">
        <v>169</v>
      </c>
      <c r="B191" s="23" t="s">
        <v>163</v>
      </c>
      <c r="C191" s="23" t="s">
        <v>165</v>
      </c>
      <c r="D191" s="24"/>
      <c r="E191" s="24">
        <v>300</v>
      </c>
      <c r="F191" s="42">
        <f>F192</f>
        <v>1618.3999999999999</v>
      </c>
    </row>
    <row r="192" spans="1:6" ht="12.75">
      <c r="A192" s="27" t="s">
        <v>170</v>
      </c>
      <c r="B192" s="23" t="s">
        <v>163</v>
      </c>
      <c r="C192" s="23" t="s">
        <v>165</v>
      </c>
      <c r="D192" s="24"/>
      <c r="E192" s="24">
        <v>310</v>
      </c>
      <c r="F192" s="42">
        <f>1618.3+0.1</f>
        <v>1618.3999999999999</v>
      </c>
    </row>
    <row r="193" spans="1:6" ht="12.75">
      <c r="A193" s="71" t="s">
        <v>171</v>
      </c>
      <c r="B193" s="61" t="s">
        <v>172</v>
      </c>
      <c r="C193" s="61"/>
      <c r="D193" s="40"/>
      <c r="E193" s="13"/>
      <c r="F193" s="16">
        <f>F195+F200</f>
        <v>9361.2</v>
      </c>
    </row>
    <row r="194" spans="1:6" ht="12.75">
      <c r="A194" s="56" t="s">
        <v>173</v>
      </c>
      <c r="B194" s="37"/>
      <c r="C194" s="37"/>
      <c r="D194" s="54"/>
      <c r="E194" s="27"/>
      <c r="F194" s="27"/>
    </row>
    <row r="195" spans="1:6" ht="12.75">
      <c r="A195" s="22" t="s">
        <v>174</v>
      </c>
      <c r="B195" s="37" t="s">
        <v>172</v>
      </c>
      <c r="C195" s="37" t="s">
        <v>175</v>
      </c>
      <c r="D195" s="54"/>
      <c r="E195" s="27"/>
      <c r="F195" s="27">
        <f>F196</f>
        <v>6562.8</v>
      </c>
    </row>
    <row r="196" spans="1:6" ht="12.75">
      <c r="A196" s="22" t="s">
        <v>169</v>
      </c>
      <c r="B196" s="37" t="s">
        <v>172</v>
      </c>
      <c r="C196" s="37" t="s">
        <v>175</v>
      </c>
      <c r="D196" s="54"/>
      <c r="E196" s="54">
        <v>300</v>
      </c>
      <c r="F196" s="27">
        <f>F197</f>
        <v>6562.8</v>
      </c>
    </row>
    <row r="197" spans="1:6" ht="12.75">
      <c r="A197" s="27" t="s">
        <v>234</v>
      </c>
      <c r="B197" s="37" t="s">
        <v>172</v>
      </c>
      <c r="C197" s="37" t="s">
        <v>175</v>
      </c>
      <c r="D197" s="54"/>
      <c r="E197" s="54">
        <v>313</v>
      </c>
      <c r="F197" s="27">
        <f>5812.1+750.7</f>
        <v>6562.8</v>
      </c>
    </row>
    <row r="198" spans="1:6" ht="12.75">
      <c r="A198" s="56" t="s">
        <v>177</v>
      </c>
      <c r="B198" s="37"/>
      <c r="C198" s="37"/>
      <c r="D198" s="54"/>
      <c r="E198" s="54"/>
      <c r="F198" s="27"/>
    </row>
    <row r="199" spans="1:6" ht="12.75">
      <c r="A199" s="58" t="s">
        <v>178</v>
      </c>
      <c r="B199" s="37" t="s">
        <v>172</v>
      </c>
      <c r="C199" s="37" t="s">
        <v>179</v>
      </c>
      <c r="D199" s="54"/>
      <c r="E199" s="54"/>
      <c r="F199" s="27">
        <f>F200</f>
        <v>2798.3999999999996</v>
      </c>
    </row>
    <row r="200" spans="1:6" ht="12.75">
      <c r="A200" s="22" t="s">
        <v>169</v>
      </c>
      <c r="B200" s="37" t="s">
        <v>172</v>
      </c>
      <c r="C200" s="37" t="s">
        <v>179</v>
      </c>
      <c r="D200" s="54"/>
      <c r="E200" s="54">
        <v>300</v>
      </c>
      <c r="F200" s="27">
        <f>F201</f>
        <v>2798.3999999999996</v>
      </c>
    </row>
    <row r="201" spans="1:6" ht="12.75">
      <c r="A201" s="27" t="s">
        <v>180</v>
      </c>
      <c r="B201" s="37" t="s">
        <v>172</v>
      </c>
      <c r="C201" s="37" t="s">
        <v>179</v>
      </c>
      <c r="D201" s="54"/>
      <c r="E201" s="54">
        <v>323</v>
      </c>
      <c r="F201" s="27">
        <f>2500.2+298.2</f>
        <v>2798.3999999999996</v>
      </c>
    </row>
    <row r="202" spans="1:6" ht="12.75">
      <c r="A202" s="71" t="s">
        <v>181</v>
      </c>
      <c r="B202" s="61" t="s">
        <v>182</v>
      </c>
      <c r="C202" s="37"/>
      <c r="D202" s="70"/>
      <c r="E202" s="13"/>
      <c r="F202" s="13">
        <f>F204+F216</f>
        <v>9077.1</v>
      </c>
    </row>
    <row r="203" spans="1:6" ht="12.75">
      <c r="A203" s="75" t="s">
        <v>145</v>
      </c>
      <c r="B203" s="37"/>
      <c r="C203" s="37"/>
      <c r="D203" s="54"/>
      <c r="E203" s="27"/>
      <c r="F203" s="27"/>
    </row>
    <row r="204" spans="1:6" ht="12.75">
      <c r="A204" s="13" t="s">
        <v>183</v>
      </c>
      <c r="B204" s="39" t="s">
        <v>184</v>
      </c>
      <c r="C204" s="61"/>
      <c r="D204" s="40"/>
      <c r="E204" s="13"/>
      <c r="F204" s="27">
        <f>F205+F208</f>
        <v>8877.1</v>
      </c>
    </row>
    <row r="205" spans="1:6" ht="12.75">
      <c r="A205" s="26" t="s">
        <v>185</v>
      </c>
      <c r="B205" s="23" t="s">
        <v>184</v>
      </c>
      <c r="C205" s="23" t="s">
        <v>186</v>
      </c>
      <c r="D205" s="24"/>
      <c r="E205" s="24"/>
      <c r="F205" s="27">
        <f>F206</f>
        <v>200</v>
      </c>
    </row>
    <row r="206" spans="1:6" ht="12.75">
      <c r="A206" s="27" t="s">
        <v>37</v>
      </c>
      <c r="B206" s="23" t="s">
        <v>184</v>
      </c>
      <c r="C206" s="23" t="s">
        <v>186</v>
      </c>
      <c r="D206" s="24"/>
      <c r="E206" s="24">
        <v>200</v>
      </c>
      <c r="F206" s="27">
        <v>200</v>
      </c>
    </row>
    <row r="207" spans="1:6" ht="12.75">
      <c r="A207" s="27" t="s">
        <v>38</v>
      </c>
      <c r="B207" s="23" t="s">
        <v>184</v>
      </c>
      <c r="C207" s="23" t="s">
        <v>186</v>
      </c>
      <c r="D207" s="24"/>
      <c r="E207" s="24">
        <v>240</v>
      </c>
      <c r="F207" s="27">
        <v>200</v>
      </c>
    </row>
    <row r="208" spans="1:6" ht="12.75">
      <c r="A208" s="27" t="s">
        <v>187</v>
      </c>
      <c r="B208" s="23" t="s">
        <v>184</v>
      </c>
      <c r="C208" s="23"/>
      <c r="D208" s="24"/>
      <c r="E208" s="24"/>
      <c r="F208" s="27">
        <f>F210+F212+F214</f>
        <v>8677.1</v>
      </c>
    </row>
    <row r="209" spans="1:6" ht="12.75">
      <c r="A209" s="26" t="s">
        <v>24</v>
      </c>
      <c r="B209" s="23"/>
      <c r="C209" s="23"/>
      <c r="D209" s="24"/>
      <c r="E209" s="24"/>
      <c r="F209" s="27"/>
    </row>
    <row r="210" spans="1:6" ht="12.75">
      <c r="A210" s="22" t="s">
        <v>25</v>
      </c>
      <c r="B210" s="23" t="s">
        <v>184</v>
      </c>
      <c r="C210" s="23" t="s">
        <v>188</v>
      </c>
      <c r="D210" s="24"/>
      <c r="E210" s="24">
        <v>100</v>
      </c>
      <c r="F210" s="27">
        <f>F211</f>
        <v>7578.5</v>
      </c>
    </row>
    <row r="211" spans="1:6" ht="12.75">
      <c r="A211" s="27" t="s">
        <v>140</v>
      </c>
      <c r="B211" s="23" t="s">
        <v>184</v>
      </c>
      <c r="C211" s="23" t="s">
        <v>188</v>
      </c>
      <c r="D211" s="24"/>
      <c r="E211" s="24">
        <v>110</v>
      </c>
      <c r="F211" s="27">
        <f>7308.5+270</f>
        <v>7578.5</v>
      </c>
    </row>
    <row r="212" spans="1:6" ht="12.75">
      <c r="A212" s="27" t="s">
        <v>37</v>
      </c>
      <c r="B212" s="23" t="s">
        <v>184</v>
      </c>
      <c r="C212" s="23" t="s">
        <v>188</v>
      </c>
      <c r="D212" s="24"/>
      <c r="E212" s="24">
        <v>200</v>
      </c>
      <c r="F212" s="27">
        <f>F213</f>
        <v>1097.6</v>
      </c>
    </row>
    <row r="213" spans="1:6" ht="12.75">
      <c r="A213" s="27" t="s">
        <v>38</v>
      </c>
      <c r="B213" s="23" t="s">
        <v>184</v>
      </c>
      <c r="C213" s="23" t="s">
        <v>188</v>
      </c>
      <c r="D213" s="24"/>
      <c r="E213" s="24">
        <v>240</v>
      </c>
      <c r="F213" s="27">
        <f>1367.6-270</f>
        <v>1097.6</v>
      </c>
    </row>
    <row r="214" spans="1:6" ht="12.75">
      <c r="A214" s="27" t="s">
        <v>39</v>
      </c>
      <c r="B214" s="23" t="s">
        <v>184</v>
      </c>
      <c r="C214" s="23" t="s">
        <v>188</v>
      </c>
      <c r="D214" s="24"/>
      <c r="E214" s="24">
        <v>800</v>
      </c>
      <c r="F214" s="27">
        <v>1</v>
      </c>
    </row>
    <row r="215" spans="1:6" ht="12.75">
      <c r="A215" s="27" t="s">
        <v>40</v>
      </c>
      <c r="B215" s="23" t="s">
        <v>184</v>
      </c>
      <c r="C215" s="23" t="s">
        <v>188</v>
      </c>
      <c r="D215" s="24"/>
      <c r="E215" s="24">
        <v>850</v>
      </c>
      <c r="F215" s="27">
        <v>1</v>
      </c>
    </row>
    <row r="216" spans="1:6" ht="12.75">
      <c r="A216" s="71" t="s">
        <v>189</v>
      </c>
      <c r="B216" s="61" t="s">
        <v>190</v>
      </c>
      <c r="C216" s="61"/>
      <c r="D216" s="70"/>
      <c r="E216" s="13"/>
      <c r="F216" s="13">
        <v>200</v>
      </c>
    </row>
    <row r="217" spans="1:6" ht="12.75">
      <c r="A217" s="27" t="s">
        <v>185</v>
      </c>
      <c r="B217" s="37" t="s">
        <v>190</v>
      </c>
      <c r="C217" s="37" t="s">
        <v>186</v>
      </c>
      <c r="D217" s="54"/>
      <c r="E217" s="27"/>
      <c r="F217" s="27">
        <v>200</v>
      </c>
    </row>
    <row r="218" spans="1:6" ht="12.75">
      <c r="A218" s="27" t="s">
        <v>37</v>
      </c>
      <c r="B218" s="37" t="s">
        <v>190</v>
      </c>
      <c r="C218" s="37" t="s">
        <v>186</v>
      </c>
      <c r="D218" s="54"/>
      <c r="E218" s="54">
        <v>200</v>
      </c>
      <c r="F218" s="27">
        <v>200</v>
      </c>
    </row>
    <row r="219" spans="1:6" ht="12.75">
      <c r="A219" s="27" t="s">
        <v>38</v>
      </c>
      <c r="B219" s="37" t="s">
        <v>190</v>
      </c>
      <c r="C219" s="37" t="s">
        <v>186</v>
      </c>
      <c r="D219" s="54"/>
      <c r="E219" s="54">
        <v>240</v>
      </c>
      <c r="F219" s="27">
        <v>200</v>
      </c>
    </row>
    <row r="220" spans="1:6" ht="12.75">
      <c r="A220" s="71" t="s">
        <v>192</v>
      </c>
      <c r="B220" s="61" t="s">
        <v>193</v>
      </c>
      <c r="C220" s="80"/>
      <c r="D220" s="13"/>
      <c r="E220" s="13"/>
      <c r="F220" s="13">
        <f>F221+F227</f>
        <v>3677.7</v>
      </c>
    </row>
    <row r="221" spans="1:6" ht="12.75">
      <c r="A221" s="13" t="s">
        <v>194</v>
      </c>
      <c r="B221" s="61" t="s">
        <v>195</v>
      </c>
      <c r="C221" s="80"/>
      <c r="D221" s="13"/>
      <c r="E221" s="13"/>
      <c r="F221" s="13">
        <f>F223</f>
        <v>1085.5</v>
      </c>
    </row>
    <row r="222" spans="1:6" ht="12.75">
      <c r="A222" s="27" t="s">
        <v>196</v>
      </c>
      <c r="B222" s="37"/>
      <c r="C222" s="81"/>
      <c r="D222" s="27"/>
      <c r="E222" s="27"/>
      <c r="F222" s="27"/>
    </row>
    <row r="223" spans="1:6" ht="12.75">
      <c r="A223" s="55" t="s">
        <v>197</v>
      </c>
      <c r="B223" s="37" t="s">
        <v>195</v>
      </c>
      <c r="C223" s="37" t="s">
        <v>198</v>
      </c>
      <c r="D223" s="24"/>
      <c r="E223" s="27"/>
      <c r="F223" s="27">
        <f>F225</f>
        <v>1085.5</v>
      </c>
    </row>
    <row r="224" spans="1:6" ht="12.75">
      <c r="A224" s="27" t="s">
        <v>37</v>
      </c>
      <c r="B224" s="37" t="s">
        <v>195</v>
      </c>
      <c r="C224" s="37" t="s">
        <v>198</v>
      </c>
      <c r="D224" s="24"/>
      <c r="E224" s="24">
        <v>200</v>
      </c>
      <c r="F224" s="27">
        <f>F225</f>
        <v>1085.5</v>
      </c>
    </row>
    <row r="225" spans="1:6" ht="12.75">
      <c r="A225" s="27" t="s">
        <v>38</v>
      </c>
      <c r="B225" s="37" t="s">
        <v>195</v>
      </c>
      <c r="C225" s="37" t="s">
        <v>198</v>
      </c>
      <c r="D225" s="24"/>
      <c r="E225" s="24">
        <v>240</v>
      </c>
      <c r="F225" s="27">
        <f>1383.1-297.6</f>
        <v>1085.5</v>
      </c>
    </row>
    <row r="226" spans="1:6" ht="12.75">
      <c r="A226" s="75" t="s">
        <v>196</v>
      </c>
      <c r="B226" s="37"/>
      <c r="C226" s="37"/>
      <c r="D226" s="24"/>
      <c r="E226" s="27"/>
      <c r="F226" s="27"/>
    </row>
    <row r="227" spans="1:6" ht="12.75">
      <c r="A227" s="78" t="s">
        <v>199</v>
      </c>
      <c r="B227" s="61" t="s">
        <v>200</v>
      </c>
      <c r="C227" s="61"/>
      <c r="D227" s="40"/>
      <c r="E227" s="13"/>
      <c r="F227" s="13">
        <v>2592.2</v>
      </c>
    </row>
    <row r="228" spans="1:6" ht="12.75">
      <c r="A228" s="27" t="s">
        <v>201</v>
      </c>
      <c r="B228" s="37" t="s">
        <v>200</v>
      </c>
      <c r="C228" s="23" t="s">
        <v>202</v>
      </c>
      <c r="D228" s="24"/>
      <c r="E228" s="27"/>
      <c r="F228" s="27">
        <v>2592.2</v>
      </c>
    </row>
    <row r="229" spans="1:6" ht="12.75">
      <c r="A229" s="26" t="s">
        <v>24</v>
      </c>
      <c r="B229" s="37"/>
      <c r="C229" s="23"/>
      <c r="D229" s="24"/>
      <c r="E229" s="27"/>
      <c r="F229" s="27"/>
    </row>
    <row r="230" spans="1:6" ht="12.75">
      <c r="A230" s="22" t="s">
        <v>25</v>
      </c>
      <c r="B230" s="37" t="s">
        <v>200</v>
      </c>
      <c r="C230" s="23" t="s">
        <v>202</v>
      </c>
      <c r="D230" s="24"/>
      <c r="E230" s="24">
        <v>100</v>
      </c>
      <c r="F230" s="27">
        <v>2581.6</v>
      </c>
    </row>
    <row r="231" spans="1:6" ht="12.75">
      <c r="A231" s="27" t="s">
        <v>140</v>
      </c>
      <c r="B231" s="37" t="s">
        <v>200</v>
      </c>
      <c r="C231" s="23" t="s">
        <v>202</v>
      </c>
      <c r="D231" s="24"/>
      <c r="E231" s="24">
        <v>110</v>
      </c>
      <c r="F231" s="27">
        <v>2581.6</v>
      </c>
    </row>
    <row r="232" spans="1:6" ht="12.75">
      <c r="A232" s="27" t="s">
        <v>37</v>
      </c>
      <c r="B232" s="37" t="s">
        <v>200</v>
      </c>
      <c r="C232" s="23" t="s">
        <v>202</v>
      </c>
      <c r="D232" s="24"/>
      <c r="E232" s="24">
        <v>200</v>
      </c>
      <c r="F232" s="27">
        <v>9.6</v>
      </c>
    </row>
    <row r="233" spans="1:6" ht="12.75">
      <c r="A233" s="27" t="s">
        <v>38</v>
      </c>
      <c r="B233" s="37" t="s">
        <v>200</v>
      </c>
      <c r="C233" s="23" t="s">
        <v>202</v>
      </c>
      <c r="D233" s="24"/>
      <c r="E233" s="24">
        <v>240</v>
      </c>
      <c r="F233" s="27">
        <v>9.6</v>
      </c>
    </row>
    <row r="234" spans="1:6" ht="12.75">
      <c r="A234" s="27" t="s">
        <v>39</v>
      </c>
      <c r="B234" s="37" t="s">
        <v>200</v>
      </c>
      <c r="C234" s="23" t="s">
        <v>202</v>
      </c>
      <c r="D234" s="24"/>
      <c r="E234" s="24">
        <v>800</v>
      </c>
      <c r="F234" s="27">
        <v>1</v>
      </c>
    </row>
    <row r="235" spans="1:7" ht="12.75">
      <c r="A235" s="27" t="s">
        <v>40</v>
      </c>
      <c r="B235" s="37" t="s">
        <v>200</v>
      </c>
      <c r="C235" s="23" t="s">
        <v>202</v>
      </c>
      <c r="D235" s="24"/>
      <c r="E235" s="24">
        <v>850</v>
      </c>
      <c r="F235" s="27">
        <v>1</v>
      </c>
      <c r="G235" s="21" t="e">
        <f>#REF!-функц!E239</f>
        <v>#REF!</v>
      </c>
    </row>
    <row r="236" spans="1:6" ht="12.75">
      <c r="A236" s="13" t="s">
        <v>235</v>
      </c>
      <c r="B236" s="37"/>
      <c r="C236" s="23"/>
      <c r="D236" s="24"/>
      <c r="E236" s="119"/>
      <c r="F236" s="13">
        <f>SUM(F18+F44+F73)</f>
        <v>88283.49999999999</v>
      </c>
    </row>
    <row r="237" spans="1:6" ht="12.75">
      <c r="A237" s="120"/>
      <c r="B237" s="121"/>
      <c r="C237" s="121"/>
      <c r="D237" s="122"/>
      <c r="E237" s="122"/>
      <c r="F237" s="120"/>
    </row>
    <row r="238" spans="1:6" ht="12.75">
      <c r="A238" s="87"/>
      <c r="B238" s="123"/>
      <c r="C238" s="124"/>
      <c r="D238" s="3"/>
      <c r="E238" s="3"/>
      <c r="F238" s="3"/>
    </row>
    <row r="239" spans="1:5" ht="12.75">
      <c r="A239" s="99"/>
      <c r="B239" s="85"/>
      <c r="C239" s="85"/>
      <c r="D239" s="85"/>
      <c r="E239" s="99"/>
    </row>
    <row r="240" spans="1:5" ht="12.75">
      <c r="A240" s="99"/>
      <c r="B240" s="91"/>
      <c r="C240" s="85"/>
      <c r="D240" s="125"/>
      <c r="E240" s="99"/>
    </row>
    <row r="241" spans="1:5" ht="12.75">
      <c r="A241" s="3"/>
      <c r="B241" s="98"/>
      <c r="C241" s="88"/>
      <c r="D241" s="126"/>
      <c r="E241" s="3"/>
    </row>
    <row r="242" spans="1:5" ht="12.75">
      <c r="A242" s="99"/>
      <c r="B242" s="91"/>
      <c r="C242" s="125"/>
      <c r="D242" s="125"/>
      <c r="E242" s="99"/>
    </row>
    <row r="243" spans="1:5" ht="12.75">
      <c r="A243" s="99"/>
      <c r="B243" s="91"/>
      <c r="C243" s="125"/>
      <c r="D243" s="125"/>
      <c r="E243" s="99"/>
    </row>
    <row r="244" spans="1:5" ht="12.75">
      <c r="A244" s="99"/>
      <c r="B244" s="91"/>
      <c r="C244" s="125"/>
      <c r="D244" s="125"/>
      <c r="E244" s="99"/>
    </row>
    <row r="245" spans="1:5" ht="12.75">
      <c r="A245" s="99"/>
      <c r="B245" s="91"/>
      <c r="C245" s="125"/>
      <c r="D245" s="125"/>
      <c r="E245" s="99"/>
    </row>
    <row r="246" spans="1:5" ht="12.75">
      <c r="A246" s="99"/>
      <c r="B246" s="91"/>
      <c r="C246" s="125"/>
      <c r="D246" s="125"/>
      <c r="E246" s="99"/>
    </row>
    <row r="247" spans="1:5" ht="12.75">
      <c r="A247" s="99"/>
      <c r="B247" s="91"/>
      <c r="C247" s="125"/>
      <c r="D247" s="125"/>
      <c r="E247" s="99"/>
    </row>
    <row r="248" spans="1:5" ht="12.75">
      <c r="A248" s="99"/>
      <c r="B248" s="91"/>
      <c r="C248" s="125"/>
      <c r="D248" s="125"/>
      <c r="E248" s="99"/>
    </row>
    <row r="249" spans="1:5" ht="12.75">
      <c r="A249" s="99"/>
      <c r="B249" s="91"/>
      <c r="C249" s="125"/>
      <c r="D249" s="125"/>
      <c r="E249" s="99"/>
    </row>
    <row r="250" spans="1:5" ht="12.75">
      <c r="A250" s="3"/>
      <c r="B250" s="91"/>
      <c r="C250" s="125"/>
      <c r="D250" s="125"/>
      <c r="E250" s="127"/>
    </row>
    <row r="251" spans="1:5" ht="12.75">
      <c r="A251" s="128"/>
      <c r="B251" s="128"/>
      <c r="C251" s="128"/>
      <c r="D251" s="128"/>
      <c r="E251" s="128"/>
    </row>
    <row r="252" spans="1:5" ht="12.75">
      <c r="A252" s="128"/>
      <c r="B252" s="128"/>
      <c r="C252" s="128"/>
      <c r="D252" s="128"/>
      <c r="E252" s="128"/>
    </row>
    <row r="253" spans="1:5" ht="12.75">
      <c r="A253" s="128"/>
      <c r="B253" s="128"/>
      <c r="C253" s="128"/>
      <c r="D253" s="128"/>
      <c r="E253" s="128"/>
    </row>
    <row r="254" spans="1:5" ht="12.75">
      <c r="A254" s="128"/>
      <c r="B254" s="128"/>
      <c r="C254" s="128"/>
      <c r="D254" s="128"/>
      <c r="E254" s="128"/>
    </row>
    <row r="255" spans="1:5" ht="12.75">
      <c r="A255" s="128"/>
      <c r="B255" s="128"/>
      <c r="C255" s="128"/>
      <c r="D255" s="128"/>
      <c r="E255" s="128"/>
    </row>
    <row r="256" spans="1:5" ht="12.75">
      <c r="A256" s="128"/>
      <c r="B256" s="128"/>
      <c r="C256" s="128"/>
      <c r="D256" s="128"/>
      <c r="E256" s="128"/>
    </row>
    <row r="257" spans="1:5" ht="12.75">
      <c r="A257" s="128"/>
      <c r="B257" s="128"/>
      <c r="C257" s="128"/>
      <c r="D257" s="128"/>
      <c r="E257" s="128"/>
    </row>
    <row r="258" spans="1:5" ht="12.75">
      <c r="A258" s="128"/>
      <c r="B258" s="128"/>
      <c r="C258" s="128"/>
      <c r="D258" s="128"/>
      <c r="E258" s="128"/>
    </row>
    <row r="259" spans="1:5" ht="12.75">
      <c r="A259" s="128"/>
      <c r="B259" s="128"/>
      <c r="C259" s="128"/>
      <c r="D259" s="128"/>
      <c r="E259" s="128"/>
    </row>
    <row r="260" spans="1:5" ht="12.75">
      <c r="A260" s="128"/>
      <c r="B260" s="128"/>
      <c r="C260" s="128"/>
      <c r="D260" s="128"/>
      <c r="E260" s="128"/>
    </row>
    <row r="261" spans="1:5" ht="12.75">
      <c r="A261" s="128"/>
      <c r="B261" s="128"/>
      <c r="C261" s="128"/>
      <c r="D261" s="128"/>
      <c r="E261" s="128"/>
    </row>
    <row r="262" spans="1:5" ht="12.75">
      <c r="A262" s="128"/>
      <c r="B262" s="128"/>
      <c r="C262" s="128"/>
      <c r="D262" s="128"/>
      <c r="E262" s="128"/>
    </row>
    <row r="263" spans="1:5" ht="12.75">
      <c r="A263" s="128"/>
      <c r="B263" s="128"/>
      <c r="C263" s="128"/>
      <c r="D263" s="128"/>
      <c r="E263" s="128"/>
    </row>
    <row r="264" spans="1:5" ht="12.75">
      <c r="A264" s="128"/>
      <c r="B264" s="128"/>
      <c r="C264" s="128"/>
      <c r="D264" s="128"/>
      <c r="E264" s="128"/>
    </row>
    <row r="265" spans="1:5" ht="12.75">
      <c r="A265" s="128"/>
      <c r="B265" s="128"/>
      <c r="C265" s="128"/>
      <c r="D265" s="128"/>
      <c r="E265" s="128"/>
    </row>
    <row r="266" spans="1:5" ht="12.75">
      <c r="A266" s="128"/>
      <c r="B266" s="128"/>
      <c r="C266" s="128"/>
      <c r="D266" s="128"/>
      <c r="E266" s="128"/>
    </row>
    <row r="267" spans="1:5" ht="12.75">
      <c r="A267" s="128"/>
      <c r="B267" s="128"/>
      <c r="C267" s="128"/>
      <c r="D267" s="128"/>
      <c r="E267" s="128"/>
    </row>
    <row r="268" spans="1:5" ht="12.75">
      <c r="A268" s="128"/>
      <c r="B268" s="128"/>
      <c r="C268" s="128"/>
      <c r="D268" s="128"/>
      <c r="E268" s="128"/>
    </row>
    <row r="269" spans="1:5" ht="12.75">
      <c r="A269" s="128"/>
      <c r="B269" s="128"/>
      <c r="C269" s="128"/>
      <c r="D269" s="128"/>
      <c r="E269" s="128"/>
    </row>
    <row r="270" spans="1:5" ht="12.75">
      <c r="A270" s="128"/>
      <c r="B270" s="128"/>
      <c r="C270" s="128"/>
      <c r="D270" s="128"/>
      <c r="E270" s="128"/>
    </row>
    <row r="271" spans="1:5" ht="12.75">
      <c r="A271" s="128"/>
      <c r="B271" s="128"/>
      <c r="C271" s="128"/>
      <c r="D271" s="128"/>
      <c r="E271" s="128"/>
    </row>
    <row r="272" spans="1:5" ht="12.75">
      <c r="A272" s="128"/>
      <c r="B272" s="128"/>
      <c r="C272" s="128"/>
      <c r="D272" s="128"/>
      <c r="E272" s="128"/>
    </row>
    <row r="273" spans="1:5" ht="12.75">
      <c r="A273" s="128"/>
      <c r="B273" s="128"/>
      <c r="C273" s="128"/>
      <c r="D273" s="128"/>
      <c r="E273" s="128"/>
    </row>
    <row r="274" spans="1:5" ht="12.75">
      <c r="A274" s="128"/>
      <c r="B274" s="128"/>
      <c r="C274" s="128"/>
      <c r="D274" s="128"/>
      <c r="E274" s="128"/>
    </row>
    <row r="275" spans="1:5" ht="12.75">
      <c r="A275" s="128"/>
      <c r="B275" s="128"/>
      <c r="C275" s="128"/>
      <c r="D275" s="128"/>
      <c r="E275" s="128"/>
    </row>
    <row r="276" spans="1:5" ht="12.75">
      <c r="A276" s="128"/>
      <c r="B276" s="128"/>
      <c r="C276" s="128"/>
      <c r="D276" s="128"/>
      <c r="E276" s="128"/>
    </row>
    <row r="277" spans="1:5" ht="12.75">
      <c r="A277" s="128"/>
      <c r="B277" s="128"/>
      <c r="C277" s="128"/>
      <c r="D277" s="128"/>
      <c r="E277" s="128"/>
    </row>
    <row r="278" spans="1:5" ht="12.75">
      <c r="A278" s="128"/>
      <c r="B278" s="128"/>
      <c r="C278" s="128"/>
      <c r="D278" s="128"/>
      <c r="E278" s="128"/>
    </row>
    <row r="279" spans="1:5" ht="12.75">
      <c r="A279" s="128"/>
      <c r="B279" s="128"/>
      <c r="C279" s="128"/>
      <c r="D279" s="128"/>
      <c r="E279" s="128"/>
    </row>
    <row r="280" spans="1:5" ht="12.75">
      <c r="A280" s="128"/>
      <c r="B280" s="128"/>
      <c r="C280" s="128"/>
      <c r="D280" s="128"/>
      <c r="E280" s="128"/>
    </row>
    <row r="281" spans="1:5" ht="12.75">
      <c r="A281" s="128"/>
      <c r="B281" s="128"/>
      <c r="C281" s="128"/>
      <c r="D281" s="128"/>
      <c r="E281" s="128"/>
    </row>
    <row r="282" spans="1:5" ht="12.75">
      <c r="A282" s="128"/>
      <c r="B282" s="128"/>
      <c r="C282" s="128"/>
      <c r="D282" s="128"/>
      <c r="E282" s="128"/>
    </row>
    <row r="283" spans="1:5" ht="12.75">
      <c r="A283" s="128"/>
      <c r="B283" s="128"/>
      <c r="C283" s="128"/>
      <c r="D283" s="128"/>
      <c r="E283" s="128"/>
    </row>
    <row r="284" spans="1:5" ht="12.75">
      <c r="A284" s="128"/>
      <c r="B284" s="128"/>
      <c r="C284" s="128"/>
      <c r="D284" s="128"/>
      <c r="E284" s="128"/>
    </row>
    <row r="285" spans="1:5" ht="12.75">
      <c r="A285" s="128"/>
      <c r="B285" s="128"/>
      <c r="C285" s="128"/>
      <c r="D285" s="128"/>
      <c r="E285" s="128"/>
    </row>
    <row r="286" spans="1:5" ht="12.75">
      <c r="A286" s="128"/>
      <c r="B286" s="128"/>
      <c r="C286" s="128"/>
      <c r="D286" s="128"/>
      <c r="E286" s="128"/>
    </row>
    <row r="287" spans="1:5" ht="12.75">
      <c r="A287" s="128"/>
      <c r="B287" s="128"/>
      <c r="C287" s="128"/>
      <c r="D287" s="128"/>
      <c r="E287" s="128"/>
    </row>
    <row r="288" spans="1:5" ht="12.75">
      <c r="A288" s="128"/>
      <c r="B288" s="128"/>
      <c r="C288" s="128"/>
      <c r="D288" s="128"/>
      <c r="E288" s="128"/>
    </row>
    <row r="289" spans="1:5" ht="12.75">
      <c r="A289" s="128"/>
      <c r="B289" s="128"/>
      <c r="C289" s="128"/>
      <c r="D289" s="128"/>
      <c r="E289" s="128"/>
    </row>
    <row r="290" spans="1:5" ht="12.75">
      <c r="A290" s="128"/>
      <c r="B290" s="128"/>
      <c r="C290" s="128"/>
      <c r="D290" s="128"/>
      <c r="E290" s="128"/>
    </row>
    <row r="291" spans="1:5" ht="12.75">
      <c r="A291" s="128"/>
      <c r="B291" s="128"/>
      <c r="C291" s="128"/>
      <c r="D291" s="128"/>
      <c r="E291" s="128"/>
    </row>
    <row r="292" spans="1:5" ht="12.75">
      <c r="A292" s="128"/>
      <c r="B292" s="128"/>
      <c r="C292" s="128"/>
      <c r="D292" s="128"/>
      <c r="E292" s="128"/>
    </row>
    <row r="293" spans="1:5" ht="12.75">
      <c r="A293" s="128"/>
      <c r="B293" s="128"/>
      <c r="C293" s="128"/>
      <c r="D293" s="128"/>
      <c r="E293" s="128"/>
    </row>
    <row r="294" spans="1:5" ht="12.75">
      <c r="A294" s="128"/>
      <c r="B294" s="128"/>
      <c r="C294" s="128"/>
      <c r="D294" s="128"/>
      <c r="E294" s="128"/>
    </row>
    <row r="295" spans="1:5" ht="12.75">
      <c r="A295" s="128"/>
      <c r="B295" s="128"/>
      <c r="C295" s="128"/>
      <c r="D295" s="128"/>
      <c r="E295" s="128"/>
    </row>
    <row r="296" spans="1:5" ht="12.75">
      <c r="A296" s="128"/>
      <c r="B296" s="128"/>
      <c r="C296" s="128"/>
      <c r="D296" s="128"/>
      <c r="E296" s="128"/>
    </row>
    <row r="297" spans="1:5" ht="12.75">
      <c r="A297" s="128"/>
      <c r="B297" s="128"/>
      <c r="C297" s="128"/>
      <c r="D297" s="128"/>
      <c r="E297" s="128"/>
    </row>
    <row r="298" spans="1:5" ht="12.75">
      <c r="A298" s="128"/>
      <c r="B298" s="128"/>
      <c r="C298" s="128"/>
      <c r="D298" s="128"/>
      <c r="E298" s="128"/>
    </row>
    <row r="299" spans="1:5" ht="12.75">
      <c r="A299" s="128"/>
      <c r="B299" s="128"/>
      <c r="C299" s="128"/>
      <c r="D299" s="128"/>
      <c r="E299" s="128"/>
    </row>
    <row r="300" spans="1:5" ht="12.75">
      <c r="A300" s="128"/>
      <c r="B300" s="128"/>
      <c r="C300" s="128"/>
      <c r="D300" s="128"/>
      <c r="E300" s="128"/>
    </row>
    <row r="301" spans="1:5" ht="12.75">
      <c r="A301" s="128"/>
      <c r="B301" s="128"/>
      <c r="C301" s="128"/>
      <c r="D301" s="128"/>
      <c r="E301" s="128"/>
    </row>
    <row r="302" spans="1:5" ht="12.75">
      <c r="A302" s="128"/>
      <c r="B302" s="128"/>
      <c r="C302" s="128"/>
      <c r="D302" s="128"/>
      <c r="E302" s="128"/>
    </row>
  </sheetData>
  <sheetProtection selectLockedCells="1" selectUnlockedCells="1"/>
  <mergeCells count="3">
    <mergeCell ref="A10:F10"/>
    <mergeCell ref="A11:F11"/>
    <mergeCell ref="A15:C15"/>
  </mergeCells>
  <printOptions/>
  <pageMargins left="0.4263888888888889" right="0.75" top="1" bottom="1.0416666666666667" header="0.5118055555555555" footer="0.5118055555555555"/>
  <pageSetup horizontalDpi="300" verticalDpi="300" orientation="landscape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2016-10-24T15:50:12Z</cp:lastPrinted>
  <dcterms:created xsi:type="dcterms:W3CDTF">1996-10-08T23:32:33Z</dcterms:created>
  <dcterms:modified xsi:type="dcterms:W3CDTF">2016-10-24T15:50:27Z</dcterms:modified>
  <cp:category/>
  <cp:version/>
  <cp:contentType/>
  <cp:contentStatus/>
</cp:coreProperties>
</file>